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worksheets/sheet6.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defaultThemeVersion="124226"/>
  <bookViews>
    <workbookView xWindow="-120" yWindow="-120" windowWidth="15600" windowHeight="11160"/>
  </bookViews>
  <sheets>
    <sheet name="QR Questions_Responses" sheetId="11" r:id="rId1"/>
    <sheet name="Sheet6" sheetId="17" r:id="rId2"/>
    <sheet name="Sheet7" sheetId="18" r:id="rId3"/>
    <sheet name="DATA" sheetId="1" r:id="rId4"/>
    <sheet name="Graphs_Charts" sheetId="13" r:id="rId5"/>
    <sheet name="Sorted Data" sheetId="12" r:id="rId6"/>
  </sheets>
  <externalReferences>
    <externalReference r:id="rId7"/>
  </externalReferences>
  <definedNames>
    <definedName name="_xlnm._FilterDatabase" localSheetId="3" hidden="1">DATA!$A$10:$N$383</definedName>
    <definedName name="_xlnm._FilterDatabase" localSheetId="5" hidden="1">'Sorted Data'!$N$10:$N$385</definedName>
    <definedName name="Annual_Hrs" comment="2080">2080</definedName>
    <definedName name="Central_Plains">#REF!</definedName>
    <definedName name="Midwest">#REF!</definedName>
    <definedName name="Northeast">#REF!</definedName>
    <definedName name="_xlnm.Print_Titles" localSheetId="5">'Sorted Data'!$10:$10</definedName>
  </definedNames>
  <calcPr calcId="124519"/>
  <fileRecoveryPr repairLoad="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406" i="1"/>
  <c r="M392"/>
  <c r="M391"/>
  <c r="M390"/>
  <c r="D386" i="12" l="1"/>
  <c r="D240"/>
  <c r="D387" s="1"/>
  <c r="D236"/>
  <c r="D112"/>
  <c r="N11"/>
  <c r="N113"/>
  <c r="N114"/>
  <c r="E610"/>
  <c r="F610"/>
  <c r="E611"/>
  <c r="F611"/>
  <c r="E612"/>
  <c r="F612"/>
  <c r="E613"/>
  <c r="F613"/>
  <c r="E614"/>
  <c r="F614"/>
  <c r="E615"/>
  <c r="F615"/>
  <c r="E616"/>
  <c r="F616"/>
  <c r="E617"/>
  <c r="F617"/>
  <c r="E618"/>
  <c r="F618"/>
  <c r="E619"/>
  <c r="F619"/>
  <c r="E620"/>
  <c r="F620"/>
  <c r="E621"/>
  <c r="F621"/>
  <c r="E622"/>
  <c r="F622"/>
  <c r="E623"/>
  <c r="F623"/>
  <c r="E624"/>
  <c r="F624"/>
  <c r="E625"/>
  <c r="F625"/>
  <c r="E626"/>
  <c r="F626"/>
  <c r="E627"/>
  <c r="F627"/>
  <c r="E628"/>
  <c r="F628"/>
  <c r="E629"/>
  <c r="F629"/>
  <c r="E630"/>
  <c r="F630"/>
  <c r="E631"/>
  <c r="F631"/>
  <c r="E632"/>
  <c r="F632"/>
  <c r="E633"/>
  <c r="F633"/>
  <c r="E634"/>
  <c r="F634"/>
  <c r="E635"/>
  <c r="F635"/>
  <c r="E636"/>
  <c r="F636"/>
  <c r="E637"/>
  <c r="F637"/>
  <c r="E638"/>
  <c r="F638"/>
  <c r="E639"/>
  <c r="F639"/>
  <c r="E640"/>
  <c r="F640"/>
  <c r="E641"/>
  <c r="F641"/>
  <c r="E642"/>
  <c r="F642"/>
  <c r="E643"/>
  <c r="F643"/>
  <c r="E644"/>
  <c r="F644"/>
  <c r="E645"/>
  <c r="F645"/>
  <c r="E646"/>
  <c r="F646"/>
  <c r="E647"/>
  <c r="F647"/>
  <c r="E648"/>
  <c r="F648"/>
  <c r="E649"/>
  <c r="F649"/>
  <c r="E650"/>
  <c r="F650"/>
  <c r="E651"/>
  <c r="F651"/>
  <c r="E652"/>
  <c r="F652"/>
  <c r="E653"/>
  <c r="F653"/>
  <c r="E654"/>
  <c r="F654"/>
  <c r="E655"/>
  <c r="F655"/>
  <c r="E656"/>
  <c r="F656"/>
  <c r="E657"/>
  <c r="F657"/>
  <c r="E658"/>
  <c r="F658"/>
  <c r="E659"/>
  <c r="F659"/>
  <c r="E660"/>
  <c r="F660"/>
  <c r="E661"/>
  <c r="F661"/>
  <c r="E662"/>
  <c r="F662"/>
  <c r="E663"/>
  <c r="F663"/>
  <c r="E664"/>
  <c r="F664"/>
  <c r="E665"/>
  <c r="F665"/>
  <c r="E666"/>
  <c r="F666"/>
  <c r="E667"/>
  <c r="F667"/>
  <c r="E668"/>
  <c r="F668"/>
  <c r="E669"/>
  <c r="F669"/>
  <c r="E670"/>
  <c r="F670"/>
  <c r="E671"/>
  <c r="F671"/>
  <c r="E672"/>
  <c r="F672"/>
  <c r="E673"/>
  <c r="F673"/>
  <c r="E674"/>
  <c r="F674"/>
  <c r="E675"/>
  <c r="F675"/>
  <c r="E676"/>
  <c r="F676"/>
  <c r="E677"/>
  <c r="F677"/>
  <c r="E678"/>
  <c r="F678"/>
  <c r="E679"/>
  <c r="F679"/>
  <c r="E680"/>
  <c r="F680"/>
  <c r="E681"/>
  <c r="F681"/>
  <c r="E682"/>
  <c r="F682"/>
  <c r="E683"/>
  <c r="F683"/>
  <c r="E684"/>
  <c r="F684"/>
  <c r="E685"/>
  <c r="F685"/>
  <c r="E686"/>
  <c r="F686"/>
  <c r="E687"/>
  <c r="F687"/>
  <c r="E688"/>
  <c r="F688"/>
  <c r="E689"/>
  <c r="F689"/>
  <c r="E690"/>
  <c r="F690"/>
  <c r="E691"/>
  <c r="F691"/>
  <c r="E692"/>
  <c r="F692"/>
  <c r="E693"/>
  <c r="F693"/>
  <c r="E694"/>
  <c r="F694"/>
  <c r="E695"/>
  <c r="F695"/>
  <c r="E696"/>
  <c r="F696"/>
  <c r="E697"/>
  <c r="F697"/>
  <c r="E698"/>
  <c r="F698"/>
  <c r="E699"/>
  <c r="F699"/>
  <c r="E700"/>
  <c r="F700"/>
  <c r="E701"/>
  <c r="F701"/>
  <c r="E702"/>
  <c r="F702"/>
  <c r="E703"/>
  <c r="F703"/>
  <c r="E704"/>
  <c r="F704"/>
  <c r="E705"/>
  <c r="F705"/>
  <c r="E706"/>
  <c r="F706"/>
  <c r="E707"/>
  <c r="F707"/>
  <c r="E708"/>
  <c r="F708"/>
  <c r="E709"/>
  <c r="F709"/>
  <c r="E710"/>
  <c r="F710"/>
  <c r="E711"/>
  <c r="F711"/>
  <c r="E712"/>
  <c r="F712"/>
  <c r="E713"/>
  <c r="F713"/>
  <c r="E714"/>
  <c r="F714"/>
  <c r="E715"/>
  <c r="F715"/>
  <c r="E716"/>
  <c r="F716"/>
  <c r="E717"/>
  <c r="F717"/>
  <c r="E718"/>
  <c r="F718"/>
  <c r="E719"/>
  <c r="F719"/>
  <c r="E720"/>
  <c r="F720"/>
  <c r="E721"/>
  <c r="F721"/>
  <c r="E722"/>
  <c r="F722"/>
  <c r="E723"/>
  <c r="F723"/>
  <c r="E724"/>
  <c r="F724"/>
  <c r="E725"/>
  <c r="F725"/>
  <c r="E726"/>
  <c r="F726"/>
  <c r="E727"/>
  <c r="F727"/>
  <c r="E728"/>
  <c r="F728"/>
  <c r="E729"/>
  <c r="F729"/>
  <c r="E730"/>
  <c r="F730"/>
  <c r="E731"/>
  <c r="F731"/>
  <c r="E732"/>
  <c r="F732"/>
  <c r="E733"/>
  <c r="F733"/>
  <c r="E734"/>
  <c r="F734"/>
  <c r="E735"/>
  <c r="F735"/>
  <c r="E736"/>
  <c r="F736"/>
  <c r="E737"/>
  <c r="F737"/>
  <c r="E738"/>
  <c r="F738"/>
  <c r="E739"/>
  <c r="F739"/>
  <c r="E740"/>
  <c r="F740"/>
  <c r="E741"/>
  <c r="F741"/>
  <c r="E742"/>
  <c r="F742"/>
  <c r="E743"/>
  <c r="F743"/>
  <c r="E744"/>
  <c r="F744"/>
  <c r="E745"/>
  <c r="F745"/>
  <c r="E746"/>
  <c r="F746"/>
  <c r="E747"/>
  <c r="F747"/>
  <c r="E748"/>
  <c r="F748"/>
  <c r="E749"/>
  <c r="F749"/>
  <c r="E750"/>
  <c r="F750"/>
  <c r="E751"/>
  <c r="F751"/>
  <c r="E752"/>
  <c r="F752"/>
  <c r="E753"/>
  <c r="F753"/>
  <c r="E754"/>
  <c r="F754"/>
  <c r="E755"/>
  <c r="F755"/>
  <c r="E756"/>
  <c r="F756"/>
  <c r="E757"/>
  <c r="F757"/>
  <c r="E758"/>
  <c r="F758"/>
  <c r="E759"/>
  <c r="F759"/>
  <c r="E760"/>
  <c r="F760"/>
  <c r="E761"/>
  <c r="F761"/>
  <c r="E762"/>
  <c r="F762"/>
  <c r="E763"/>
  <c r="F763"/>
  <c r="E764"/>
  <c r="F764"/>
  <c r="E765"/>
  <c r="F765"/>
  <c r="E766"/>
  <c r="F766"/>
  <c r="E767"/>
  <c r="F767"/>
  <c r="E768"/>
  <c r="F768"/>
  <c r="E769"/>
  <c r="F769"/>
  <c r="E770"/>
  <c r="F770"/>
  <c r="E771"/>
  <c r="F771"/>
  <c r="E772"/>
  <c r="F772"/>
  <c r="E773"/>
  <c r="F773"/>
  <c r="E774"/>
  <c r="F774"/>
  <c r="E775"/>
  <c r="F775"/>
  <c r="E776"/>
  <c r="F776"/>
  <c r="E777"/>
  <c r="F777"/>
  <c r="E778"/>
  <c r="F778"/>
  <c r="E779"/>
  <c r="F779"/>
  <c r="E780"/>
  <c r="F780"/>
  <c r="E781"/>
  <c r="F781"/>
  <c r="E782"/>
  <c r="F782"/>
  <c r="E783"/>
  <c r="F783"/>
  <c r="E784"/>
  <c r="F784"/>
  <c r="E785"/>
  <c r="F785"/>
  <c r="E786"/>
  <c r="F786"/>
  <c r="E787"/>
  <c r="F787"/>
  <c r="E788"/>
  <c r="F788"/>
  <c r="E789"/>
  <c r="F789"/>
  <c r="E790"/>
  <c r="F790"/>
  <c r="E791"/>
  <c r="F791"/>
  <c r="E792"/>
  <c r="F792"/>
  <c r="E793"/>
  <c r="F793"/>
  <c r="E794"/>
  <c r="F794"/>
  <c r="E795"/>
  <c r="F795"/>
  <c r="E796"/>
  <c r="F796"/>
  <c r="E797"/>
  <c r="F797"/>
  <c r="E798"/>
  <c r="F798"/>
  <c r="E799"/>
  <c r="F799"/>
  <c r="E800"/>
  <c r="F800"/>
  <c r="E801"/>
  <c r="F801"/>
  <c r="E802"/>
  <c r="F802"/>
  <c r="E803"/>
  <c r="F803"/>
  <c r="E804"/>
  <c r="F804"/>
  <c r="E805"/>
  <c r="F805"/>
  <c r="E806"/>
  <c r="F806"/>
  <c r="E807"/>
  <c r="F807"/>
  <c r="E808"/>
  <c r="F808"/>
  <c r="E809"/>
  <c r="F809"/>
  <c r="E810"/>
  <c r="F810"/>
  <c r="E811"/>
  <c r="F811"/>
  <c r="E812"/>
  <c r="F812"/>
  <c r="E813"/>
  <c r="F813"/>
  <c r="E814"/>
  <c r="F814"/>
  <c r="E815"/>
  <c r="F815"/>
  <c r="E816"/>
  <c r="F816"/>
  <c r="E817"/>
  <c r="F817"/>
  <c r="E818"/>
  <c r="F818"/>
  <c r="E819"/>
  <c r="F819"/>
  <c r="E820"/>
  <c r="F820"/>
  <c r="E821"/>
  <c r="F821"/>
  <c r="E822"/>
  <c r="F822"/>
  <c r="E823"/>
  <c r="F823"/>
  <c r="E824"/>
  <c r="F824"/>
  <c r="E825"/>
  <c r="F825"/>
  <c r="E826"/>
  <c r="F826"/>
  <c r="E827"/>
  <c r="F827"/>
  <c r="E828"/>
  <c r="F828"/>
  <c r="E829"/>
  <c r="F829"/>
  <c r="E830"/>
  <c r="F830"/>
  <c r="E831"/>
  <c r="F831"/>
  <c r="E832"/>
  <c r="F832"/>
  <c r="E833"/>
  <c r="F833"/>
  <c r="E834"/>
  <c r="F834"/>
  <c r="E835"/>
  <c r="F835"/>
  <c r="E836"/>
  <c r="F836"/>
  <c r="E837"/>
  <c r="F837"/>
  <c r="E838"/>
  <c r="F838"/>
  <c r="E839"/>
  <c r="F839"/>
  <c r="E840"/>
  <c r="F840"/>
  <c r="E841"/>
  <c r="F841"/>
  <c r="E842"/>
  <c r="F842"/>
  <c r="E843"/>
  <c r="F843"/>
  <c r="E844"/>
  <c r="F844"/>
  <c r="E845"/>
  <c r="F845"/>
  <c r="E846"/>
  <c r="F846"/>
  <c r="E847"/>
  <c r="F847"/>
  <c r="E848"/>
  <c r="F848"/>
  <c r="E849"/>
  <c r="F849"/>
  <c r="E850"/>
  <c r="F850"/>
  <c r="E851"/>
  <c r="F851"/>
  <c r="E852"/>
  <c r="F852"/>
  <c r="E853"/>
  <c r="F853"/>
  <c r="E854"/>
  <c r="F854"/>
  <c r="E855"/>
  <c r="F855"/>
  <c r="E856"/>
  <c r="F856"/>
  <c r="E857"/>
  <c r="F857"/>
  <c r="E858"/>
  <c r="F858"/>
  <c r="E859"/>
  <c r="F859"/>
  <c r="E860"/>
  <c r="F860"/>
  <c r="E861"/>
  <c r="F861"/>
  <c r="E862"/>
  <c r="F862"/>
  <c r="E863"/>
  <c r="F863"/>
  <c r="E864"/>
  <c r="F864"/>
  <c r="E865"/>
  <c r="F865"/>
  <c r="E866"/>
  <c r="F866"/>
  <c r="E867"/>
  <c r="F867"/>
  <c r="E868"/>
  <c r="F868"/>
  <c r="E869"/>
  <c r="F869"/>
  <c r="E870"/>
  <c r="F870"/>
  <c r="E871"/>
  <c r="F871"/>
  <c r="E872"/>
  <c r="F872"/>
  <c r="E873"/>
  <c r="F873"/>
  <c r="E874"/>
  <c r="F874"/>
  <c r="E875"/>
  <c r="F875"/>
  <c r="E876"/>
  <c r="F876"/>
  <c r="E877"/>
  <c r="F877"/>
  <c r="E878"/>
  <c r="F878"/>
  <c r="E879"/>
  <c r="F879"/>
  <c r="E880"/>
  <c r="F880"/>
  <c r="E881"/>
  <c r="F881"/>
  <c r="E882"/>
  <c r="F882"/>
  <c r="E883"/>
  <c r="F883"/>
  <c r="E884"/>
  <c r="F884"/>
  <c r="E885"/>
  <c r="F885"/>
  <c r="E886"/>
  <c r="F886"/>
  <c r="E887"/>
  <c r="F887"/>
  <c r="E888"/>
  <c r="F888"/>
  <c r="E889"/>
  <c r="F889"/>
  <c r="E890"/>
  <c r="F890"/>
  <c r="E891"/>
  <c r="F891"/>
  <c r="E892"/>
  <c r="F892"/>
  <c r="E893"/>
  <c r="F893"/>
  <c r="E894"/>
  <c r="F894"/>
  <c r="E895"/>
  <c r="F895"/>
  <c r="E896"/>
  <c r="F896"/>
  <c r="E897"/>
  <c r="F897"/>
  <c r="E898"/>
  <c r="F898"/>
  <c r="E899"/>
  <c r="F899"/>
  <c r="E900"/>
  <c r="F900"/>
  <c r="E901"/>
  <c r="F901"/>
  <c r="E902"/>
  <c r="F902"/>
  <c r="E903"/>
  <c r="F903"/>
  <c r="E904"/>
  <c r="F904"/>
  <c r="E905"/>
  <c r="F905"/>
  <c r="E906"/>
  <c r="F906"/>
  <c r="E907"/>
  <c r="F907"/>
  <c r="E908"/>
  <c r="F908"/>
  <c r="E909"/>
  <c r="F909"/>
  <c r="E910"/>
  <c r="F910"/>
  <c r="E911"/>
  <c r="F911"/>
  <c r="E912"/>
  <c r="F912"/>
  <c r="E913"/>
  <c r="F913"/>
  <c r="E914"/>
  <c r="F914"/>
  <c r="E915"/>
  <c r="F915"/>
  <c r="E916"/>
  <c r="F916"/>
  <c r="E917"/>
  <c r="F917"/>
  <c r="E918"/>
  <c r="F918"/>
  <c r="E919"/>
  <c r="F919"/>
  <c r="E920"/>
  <c r="F920"/>
  <c r="E921"/>
  <c r="F921"/>
  <c r="E922"/>
  <c r="F922"/>
  <c r="E923"/>
  <c r="F923"/>
  <c r="E924"/>
  <c r="F924"/>
  <c r="E925"/>
  <c r="F925"/>
  <c r="E926"/>
  <c r="F926"/>
  <c r="E927"/>
  <c r="F927"/>
  <c r="E928"/>
  <c r="F928"/>
  <c r="E929"/>
  <c r="F929"/>
  <c r="E930"/>
  <c r="F930"/>
  <c r="E931"/>
  <c r="F931"/>
  <c r="E932"/>
  <c r="F932"/>
  <c r="E933"/>
  <c r="F933"/>
  <c r="E934"/>
  <c r="F934"/>
  <c r="E935"/>
  <c r="F935"/>
  <c r="E936"/>
  <c r="F936"/>
  <c r="E937"/>
  <c r="F937"/>
  <c r="E938"/>
  <c r="F938"/>
  <c r="E939"/>
  <c r="F939"/>
  <c r="E940"/>
  <c r="F940"/>
  <c r="E941"/>
  <c r="F941"/>
  <c r="E942"/>
  <c r="F942"/>
  <c r="E943"/>
  <c r="F943"/>
  <c r="E944"/>
  <c r="F944"/>
  <c r="E945"/>
  <c r="F945"/>
  <c r="E946"/>
  <c r="F946"/>
  <c r="E947"/>
  <c r="F947"/>
  <c r="E948"/>
  <c r="F948"/>
  <c r="E949"/>
  <c r="F949"/>
  <c r="E950"/>
  <c r="F950"/>
  <c r="E951"/>
  <c r="F951"/>
  <c r="E952"/>
  <c r="F952"/>
  <c r="E953"/>
  <c r="F953"/>
  <c r="E954"/>
  <c r="F954"/>
  <c r="E955"/>
  <c r="F955"/>
  <c r="E956"/>
  <c r="F956"/>
  <c r="E957"/>
  <c r="F957"/>
  <c r="E958"/>
  <c r="F958"/>
  <c r="E959"/>
  <c r="F959"/>
  <c r="E960"/>
  <c r="F960"/>
  <c r="E961"/>
  <c r="F961"/>
  <c r="E962"/>
  <c r="F962"/>
  <c r="E963"/>
  <c r="F963"/>
  <c r="E964"/>
  <c r="F964"/>
  <c r="E965"/>
  <c r="F965"/>
  <c r="E966"/>
  <c r="F966"/>
  <c r="E967"/>
  <c r="F967"/>
  <c r="E968"/>
  <c r="F968"/>
  <c r="E969"/>
  <c r="F969"/>
  <c r="E970"/>
  <c r="F970"/>
  <c r="E971"/>
  <c r="F971"/>
  <c r="E972"/>
  <c r="F972"/>
  <c r="E973"/>
  <c r="F973"/>
  <c r="E974"/>
  <c r="F974"/>
  <c r="E975"/>
  <c r="F975"/>
  <c r="E976"/>
  <c r="F976"/>
  <c r="E977"/>
  <c r="F977"/>
  <c r="E978"/>
  <c r="F978"/>
  <c r="E979"/>
  <c r="F979"/>
  <c r="E980"/>
  <c r="F980"/>
  <c r="E981"/>
  <c r="F981"/>
  <c r="H423"/>
  <c r="H424"/>
  <c r="H425"/>
  <c r="E235"/>
  <c r="E385"/>
  <c r="E384"/>
  <c r="E383"/>
  <c r="E382"/>
  <c r="E234"/>
  <c r="E381"/>
  <c r="E380"/>
  <c r="E379"/>
  <c r="E233"/>
  <c r="E111"/>
  <c r="E110"/>
  <c r="E378"/>
  <c r="E232"/>
  <c r="E377"/>
  <c r="E109"/>
  <c r="E108"/>
  <c r="E376"/>
  <c r="E107"/>
  <c r="E231"/>
  <c r="E106"/>
  <c r="E105"/>
  <c r="E375"/>
  <c r="E230"/>
  <c r="E374"/>
  <c r="E104"/>
  <c r="E373"/>
  <c r="E372"/>
  <c r="E103"/>
  <c r="E371"/>
  <c r="E370"/>
  <c r="E102"/>
  <c r="E369"/>
  <c r="E368"/>
  <c r="E229"/>
  <c r="E228"/>
  <c r="E227"/>
  <c r="E367"/>
  <c r="E226"/>
  <c r="E366"/>
  <c r="E225"/>
  <c r="E224"/>
  <c r="E101"/>
  <c r="E223"/>
  <c r="E100"/>
  <c r="E365"/>
  <c r="E222"/>
  <c r="E99"/>
  <c r="E364"/>
  <c r="E363"/>
  <c r="E98"/>
  <c r="E221"/>
  <c r="E220"/>
  <c r="E219"/>
  <c r="E362"/>
  <c r="E361"/>
  <c r="E360"/>
  <c r="E359"/>
  <c r="E358"/>
  <c r="E218"/>
  <c r="E97"/>
  <c r="E96"/>
  <c r="E357"/>
  <c r="E356"/>
  <c r="E95"/>
  <c r="E94"/>
  <c r="E355"/>
  <c r="E217"/>
  <c r="E354"/>
  <c r="E216"/>
  <c r="E353"/>
  <c r="E352"/>
  <c r="E351"/>
  <c r="E350"/>
  <c r="E349"/>
  <c r="E215"/>
  <c r="E348"/>
  <c r="E214"/>
  <c r="E93"/>
  <c r="E213"/>
  <c r="E347"/>
  <c r="E212"/>
  <c r="E211"/>
  <c r="E210"/>
  <c r="E346"/>
  <c r="E345"/>
  <c r="H209"/>
  <c r="E209"/>
  <c r="E344"/>
  <c r="E343"/>
  <c r="E92"/>
  <c r="E208"/>
  <c r="E342"/>
  <c r="E91"/>
  <c r="E341"/>
  <c r="E90"/>
  <c r="E340"/>
  <c r="E339"/>
  <c r="E338"/>
  <c r="E207"/>
  <c r="E337"/>
  <c r="E89"/>
  <c r="E206"/>
  <c r="E205"/>
  <c r="E88"/>
  <c r="E204"/>
  <c r="E203"/>
  <c r="E336"/>
  <c r="E87"/>
  <c r="E86"/>
  <c r="E85"/>
  <c r="E335"/>
  <c r="E334"/>
  <c r="E84"/>
  <c r="E333"/>
  <c r="E83"/>
  <c r="E332"/>
  <c r="E202"/>
  <c r="E331"/>
  <c r="E201"/>
  <c r="E330"/>
  <c r="E82"/>
  <c r="E200"/>
  <c r="E199"/>
  <c r="E329"/>
  <c r="E328"/>
  <c r="E327"/>
  <c r="E198"/>
  <c r="E197"/>
  <c r="E326"/>
  <c r="E196"/>
  <c r="E81"/>
  <c r="E195"/>
  <c r="E194"/>
  <c r="E325"/>
  <c r="E324"/>
  <c r="E80"/>
  <c r="E323"/>
  <c r="E79"/>
  <c r="E193"/>
  <c r="E322"/>
  <c r="E78"/>
  <c r="E321"/>
  <c r="E192"/>
  <c r="E191"/>
  <c r="E190"/>
  <c r="E189"/>
  <c r="E188"/>
  <c r="E320"/>
  <c r="E319"/>
  <c r="E77"/>
  <c r="E318"/>
  <c r="E76"/>
  <c r="E187"/>
  <c r="E75"/>
  <c r="E186"/>
  <c r="E185"/>
  <c r="E74"/>
  <c r="E317"/>
  <c r="E184"/>
  <c r="E73"/>
  <c r="E183"/>
  <c r="E316"/>
  <c r="E315"/>
  <c r="E72"/>
  <c r="E182"/>
  <c r="E71"/>
  <c r="E181"/>
  <c r="E314"/>
  <c r="E70"/>
  <c r="E313"/>
  <c r="E312"/>
  <c r="E180"/>
  <c r="E69"/>
  <c r="E311"/>
  <c r="E68"/>
  <c r="E179"/>
  <c r="E67"/>
  <c r="E178"/>
  <c r="E310"/>
  <c r="E66"/>
  <c r="E177"/>
  <c r="E65"/>
  <c r="E309"/>
  <c r="E64"/>
  <c r="E308"/>
  <c r="E307"/>
  <c r="E63"/>
  <c r="E176"/>
  <c r="E175"/>
  <c r="E306"/>
  <c r="E174"/>
  <c r="E62"/>
  <c r="E305"/>
  <c r="E173"/>
  <c r="E172"/>
  <c r="E304"/>
  <c r="E303"/>
  <c r="E61"/>
  <c r="E302"/>
  <c r="E60"/>
  <c r="E171"/>
  <c r="E170"/>
  <c r="E301"/>
  <c r="E59"/>
  <c r="E169"/>
  <c r="E300"/>
  <c r="E168"/>
  <c r="E167"/>
  <c r="E58"/>
  <c r="E166"/>
  <c r="E57"/>
  <c r="E56"/>
  <c r="E165"/>
  <c r="E164"/>
  <c r="E55"/>
  <c r="E163"/>
  <c r="E54"/>
  <c r="E299"/>
  <c r="E298"/>
  <c r="E297"/>
  <c r="E162"/>
  <c r="E296"/>
  <c r="E295"/>
  <c r="E294"/>
  <c r="E53"/>
  <c r="E52"/>
  <c r="E293"/>
  <c r="E161"/>
  <c r="E160"/>
  <c r="E292"/>
  <c r="E51"/>
  <c r="E291"/>
  <c r="E290"/>
  <c r="E289"/>
  <c r="E159"/>
  <c r="E50"/>
  <c r="E288"/>
  <c r="E158"/>
  <c r="E287"/>
  <c r="E286"/>
  <c r="E157"/>
  <c r="E156"/>
  <c r="E49"/>
  <c r="E155"/>
  <c r="E48"/>
  <c r="E285"/>
  <c r="E284"/>
  <c r="E283"/>
  <c r="E154"/>
  <c r="E47"/>
  <c r="E153"/>
  <c r="E282"/>
  <c r="E46"/>
  <c r="E281"/>
  <c r="E152"/>
  <c r="E45"/>
  <c r="E44"/>
  <c r="E43"/>
  <c r="E280"/>
  <c r="E42"/>
  <c r="E41"/>
  <c r="E279"/>
  <c r="E40"/>
  <c r="E151"/>
  <c r="E39"/>
  <c r="E38"/>
  <c r="E150"/>
  <c r="E149"/>
  <c r="E37"/>
  <c r="E278"/>
  <c r="E36"/>
  <c r="E277"/>
  <c r="E276"/>
  <c r="E35"/>
  <c r="E148"/>
  <c r="E147"/>
  <c r="E34"/>
  <c r="E146"/>
  <c r="E275"/>
  <c r="E145"/>
  <c r="E144"/>
  <c r="E274"/>
  <c r="E143"/>
  <c r="E33"/>
  <c r="E273"/>
  <c r="E272"/>
  <c r="E271"/>
  <c r="E32"/>
  <c r="E270"/>
  <c r="E142"/>
  <c r="E269"/>
  <c r="E141"/>
  <c r="E140"/>
  <c r="E139"/>
  <c r="E268"/>
  <c r="E138"/>
  <c r="E31"/>
  <c r="E267"/>
  <c r="E30"/>
  <c r="E29"/>
  <c r="E266"/>
  <c r="E265"/>
  <c r="E137"/>
  <c r="E136"/>
  <c r="E135"/>
  <c r="E134"/>
  <c r="E28"/>
  <c r="E133"/>
  <c r="E264"/>
  <c r="E132"/>
  <c r="E131"/>
  <c r="E263"/>
  <c r="E262"/>
  <c r="E130"/>
  <c r="E261"/>
  <c r="E260"/>
  <c r="E259"/>
  <c r="E27"/>
  <c r="E129"/>
  <c r="E258"/>
  <c r="E257"/>
  <c r="E128"/>
  <c r="E256"/>
  <c r="E255"/>
  <c r="E26"/>
  <c r="E127"/>
  <c r="E126"/>
  <c r="E25"/>
  <c r="E24"/>
  <c r="E254"/>
  <c r="E23"/>
  <c r="E253"/>
  <c r="E252"/>
  <c r="E22"/>
  <c r="E21"/>
  <c r="E251"/>
  <c r="E125"/>
  <c r="E250"/>
  <c r="E249"/>
  <c r="E20"/>
  <c r="E124"/>
  <c r="E19"/>
  <c r="E18"/>
  <c r="E123"/>
  <c r="E248"/>
  <c r="E122"/>
  <c r="E17"/>
  <c r="E16"/>
  <c r="E121"/>
  <c r="E120"/>
  <c r="E247"/>
  <c r="E246"/>
  <c r="E119"/>
  <c r="E245"/>
  <c r="E244"/>
  <c r="E118"/>
  <c r="E117"/>
  <c r="E243"/>
  <c r="E15"/>
  <c r="E116"/>
  <c r="E14"/>
  <c r="E13"/>
  <c r="E242"/>
  <c r="E12"/>
  <c r="E241"/>
  <c r="E115"/>
  <c r="E114"/>
  <c r="N239"/>
  <c r="E239"/>
  <c r="E11"/>
  <c r="E113"/>
  <c r="E238"/>
  <c r="E237"/>
  <c r="N238" l="1"/>
  <c r="N237"/>
  <c r="H426"/>
  <c r="I425" s="1"/>
  <c r="G437" i="1"/>
  <c r="G436"/>
  <c r="G430"/>
  <c r="G429"/>
  <c r="G427"/>
  <c r="D437"/>
  <c r="D436"/>
  <c r="D430"/>
  <c r="D431"/>
  <c r="D429"/>
  <c r="D427"/>
  <c r="I423" i="12" l="1"/>
  <c r="I424"/>
  <c r="D433" i="1"/>
  <c r="G434"/>
  <c r="D434"/>
  <c r="G433"/>
  <c r="D432"/>
  <c r="G432"/>
  <c r="G431"/>
  <c r="D435" l="1"/>
  <c r="I426" i="12"/>
  <c r="G435" i="1"/>
  <c r="G428"/>
  <c r="D428"/>
  <c r="G426"/>
  <c r="D426"/>
  <c r="H420"/>
  <c r="H419"/>
  <c r="H418"/>
  <c r="H412"/>
  <c r="H411"/>
  <c r="H406"/>
  <c r="H405"/>
  <c r="H404"/>
  <c r="H403"/>
  <c r="H398"/>
  <c r="H397"/>
  <c r="H392"/>
  <c r="H391"/>
  <c r="H390"/>
  <c r="H389"/>
  <c r="C396"/>
  <c r="C397"/>
  <c r="C398"/>
  <c r="C399"/>
  <c r="C400"/>
  <c r="C401"/>
  <c r="C402"/>
  <c r="C403"/>
  <c r="C404"/>
  <c r="C405"/>
  <c r="C406"/>
  <c r="C407"/>
  <c r="C408"/>
  <c r="C409"/>
  <c r="C410"/>
  <c r="C411"/>
  <c r="C412"/>
  <c r="C413"/>
  <c r="C414"/>
  <c r="C415"/>
  <c r="C416"/>
  <c r="C395"/>
  <c r="C394"/>
  <c r="C393"/>
  <c r="C392"/>
  <c r="C391"/>
  <c r="C390"/>
  <c r="C389"/>
  <c r="H393" l="1"/>
  <c r="I392" s="1"/>
  <c r="C417"/>
  <c r="H421"/>
  <c r="I418" s="1"/>
  <c r="H399"/>
  <c r="I397" s="1"/>
  <c r="H407"/>
  <c r="I406" s="1"/>
  <c r="H413"/>
  <c r="I412" s="1"/>
  <c r="I389"/>
  <c r="N16"/>
  <c r="N15"/>
  <c r="N14"/>
  <c r="N13"/>
  <c r="N12"/>
  <c r="N11"/>
  <c r="I390" l="1"/>
  <c r="I391"/>
  <c r="I393" s="1"/>
  <c r="I398"/>
  <c r="I399" s="1"/>
  <c r="I411"/>
  <c r="I405"/>
  <c r="I413"/>
  <c r="I404"/>
  <c r="I420"/>
  <c r="I403"/>
  <c r="I419"/>
  <c r="F175"/>
  <c r="I175" s="1"/>
  <c r="F176"/>
  <c r="I176" s="1"/>
  <c r="F177"/>
  <c r="I177" s="1"/>
  <c r="F178"/>
  <c r="I178" s="1"/>
  <c r="F179"/>
  <c r="I179" s="1"/>
  <c r="F180"/>
  <c r="I180" s="1"/>
  <c r="F181"/>
  <c r="I181" s="1"/>
  <c r="F182"/>
  <c r="I182" s="1"/>
  <c r="F183"/>
  <c r="I183" s="1"/>
  <c r="F184"/>
  <c r="I184" s="1"/>
  <c r="F185"/>
  <c r="I185" s="1"/>
  <c r="F186"/>
  <c r="I186" s="1"/>
  <c r="F187"/>
  <c r="I187" s="1"/>
  <c r="F188"/>
  <c r="I188" s="1"/>
  <c r="F189"/>
  <c r="I189" s="1"/>
  <c r="F190"/>
  <c r="I190" s="1"/>
  <c r="F191"/>
  <c r="I191" s="1"/>
  <c r="F192"/>
  <c r="I192" s="1"/>
  <c r="F193"/>
  <c r="I193" s="1"/>
  <c r="F194"/>
  <c r="I194" s="1"/>
  <c r="F195"/>
  <c r="I195" s="1"/>
  <c r="F196"/>
  <c r="I196" s="1"/>
  <c r="F197"/>
  <c r="I197" s="1"/>
  <c r="F198"/>
  <c r="I198" s="1"/>
  <c r="F199"/>
  <c r="I199" s="1"/>
  <c r="F200"/>
  <c r="I200" s="1"/>
  <c r="F201"/>
  <c r="I201" s="1"/>
  <c r="F202"/>
  <c r="I202" s="1"/>
  <c r="F203"/>
  <c r="I203" s="1"/>
  <c r="F204"/>
  <c r="I204" s="1"/>
  <c r="F205"/>
  <c r="I205" s="1"/>
  <c r="F206"/>
  <c r="I206" s="1"/>
  <c r="F207"/>
  <c r="I207" s="1"/>
  <c r="F208"/>
  <c r="I208" s="1"/>
  <c r="F209"/>
  <c r="I209" s="1"/>
  <c r="F210"/>
  <c r="I210" s="1"/>
  <c r="F211"/>
  <c r="I211" s="1"/>
  <c r="F212"/>
  <c r="I212" s="1"/>
  <c r="F213"/>
  <c r="I213" s="1"/>
  <c r="F214"/>
  <c r="I214" s="1"/>
  <c r="F215"/>
  <c r="I215" s="1"/>
  <c r="F216"/>
  <c r="I216" s="1"/>
  <c r="F217"/>
  <c r="I217" s="1"/>
  <c r="F218"/>
  <c r="I218" s="1"/>
  <c r="F219"/>
  <c r="I219" s="1"/>
  <c r="F220"/>
  <c r="I220" s="1"/>
  <c r="F221"/>
  <c r="I221" s="1"/>
  <c r="F222"/>
  <c r="I222" s="1"/>
  <c r="F223"/>
  <c r="I223" s="1"/>
  <c r="F224"/>
  <c r="I224" s="1"/>
  <c r="F225"/>
  <c r="I225" s="1"/>
  <c r="F226"/>
  <c r="I226" s="1"/>
  <c r="F227"/>
  <c r="I227" s="1"/>
  <c r="F228"/>
  <c r="I228" s="1"/>
  <c r="F229"/>
  <c r="I229" s="1"/>
  <c r="F230"/>
  <c r="I230" s="1"/>
  <c r="F231"/>
  <c r="I231" s="1"/>
  <c r="F232"/>
  <c r="I232" s="1"/>
  <c r="F233"/>
  <c r="I233" s="1"/>
  <c r="F234"/>
  <c r="I234" s="1"/>
  <c r="F235"/>
  <c r="I235" s="1"/>
  <c r="F236"/>
  <c r="I236" s="1"/>
  <c r="F237"/>
  <c r="I237" s="1"/>
  <c r="F238"/>
  <c r="I238" s="1"/>
  <c r="F239"/>
  <c r="I239" s="1"/>
  <c r="F240"/>
  <c r="I240" s="1"/>
  <c r="F241"/>
  <c r="I241" s="1"/>
  <c r="F242"/>
  <c r="I242" s="1"/>
  <c r="F243"/>
  <c r="I243" s="1"/>
  <c r="F244"/>
  <c r="I244" s="1"/>
  <c r="F245"/>
  <c r="I245" s="1"/>
  <c r="F246"/>
  <c r="I246" s="1"/>
  <c r="F247"/>
  <c r="I247" s="1"/>
  <c r="F248"/>
  <c r="I248" s="1"/>
  <c r="F249"/>
  <c r="I249" s="1"/>
  <c r="F250"/>
  <c r="I250" s="1"/>
  <c r="F251"/>
  <c r="I251" s="1"/>
  <c r="F252"/>
  <c r="I252" s="1"/>
  <c r="F253"/>
  <c r="I253" s="1"/>
  <c r="F254"/>
  <c r="I254" s="1"/>
  <c r="F255"/>
  <c r="I255" s="1"/>
  <c r="F256"/>
  <c r="I256" s="1"/>
  <c r="F257"/>
  <c r="I257" s="1"/>
  <c r="F258"/>
  <c r="I258" s="1"/>
  <c r="F259"/>
  <c r="I259" s="1"/>
  <c r="F260"/>
  <c r="I260" s="1"/>
  <c r="F261"/>
  <c r="I261" s="1"/>
  <c r="F262"/>
  <c r="I262" s="1"/>
  <c r="F263"/>
  <c r="I263" s="1"/>
  <c r="F264"/>
  <c r="I264" s="1"/>
  <c r="F265"/>
  <c r="I265" s="1"/>
  <c r="F266"/>
  <c r="I266" s="1"/>
  <c r="F267"/>
  <c r="I267" s="1"/>
  <c r="F268"/>
  <c r="I268" s="1"/>
  <c r="F269"/>
  <c r="I269" s="1"/>
  <c r="F270"/>
  <c r="I270" s="1"/>
  <c r="F271"/>
  <c r="I271" s="1"/>
  <c r="F272"/>
  <c r="I272" s="1"/>
  <c r="F273"/>
  <c r="I273" s="1"/>
  <c r="F274"/>
  <c r="I274" s="1"/>
  <c r="F275"/>
  <c r="I275" s="1"/>
  <c r="F276"/>
  <c r="I276" s="1"/>
  <c r="F277"/>
  <c r="I277" s="1"/>
  <c r="F278"/>
  <c r="I278" s="1"/>
  <c r="F279"/>
  <c r="I279" s="1"/>
  <c r="F280"/>
  <c r="I280" s="1"/>
  <c r="F281"/>
  <c r="I281" s="1"/>
  <c r="F282"/>
  <c r="I282" s="1"/>
  <c r="F283"/>
  <c r="I283" s="1"/>
  <c r="F284"/>
  <c r="I284" s="1"/>
  <c r="F285"/>
  <c r="I285" s="1"/>
  <c r="F286"/>
  <c r="I286" s="1"/>
  <c r="F287"/>
  <c r="I287" s="1"/>
  <c r="F288"/>
  <c r="I288" s="1"/>
  <c r="F289"/>
  <c r="I289" s="1"/>
  <c r="F290"/>
  <c r="I290" s="1"/>
  <c r="F291"/>
  <c r="I291" s="1"/>
  <c r="F292"/>
  <c r="I292" s="1"/>
  <c r="F293"/>
  <c r="I293" s="1"/>
  <c r="F294"/>
  <c r="I294" s="1"/>
  <c r="F295"/>
  <c r="I295" s="1"/>
  <c r="F296"/>
  <c r="I296" s="1"/>
  <c r="F297"/>
  <c r="I297" s="1"/>
  <c r="F298"/>
  <c r="I298" s="1"/>
  <c r="F299"/>
  <c r="I299" s="1"/>
  <c r="F300"/>
  <c r="I300" s="1"/>
  <c r="F301"/>
  <c r="I301" s="1"/>
  <c r="F302"/>
  <c r="I302" s="1"/>
  <c r="F303"/>
  <c r="I303" s="1"/>
  <c r="F304"/>
  <c r="I304" s="1"/>
  <c r="F305"/>
  <c r="I305" s="1"/>
  <c r="F306"/>
  <c r="I306" s="1"/>
  <c r="F307"/>
  <c r="I307" s="1"/>
  <c r="F308"/>
  <c r="I308" s="1"/>
  <c r="F309"/>
  <c r="I309" s="1"/>
  <c r="F310"/>
  <c r="I310" s="1"/>
  <c r="F311"/>
  <c r="I311" s="1"/>
  <c r="F312"/>
  <c r="I312" s="1"/>
  <c r="F313"/>
  <c r="I313" s="1"/>
  <c r="F314"/>
  <c r="I314" s="1"/>
  <c r="F315"/>
  <c r="I315" s="1"/>
  <c r="F316"/>
  <c r="I316" s="1"/>
  <c r="F317"/>
  <c r="I317" s="1"/>
  <c r="F318"/>
  <c r="I318" s="1"/>
  <c r="F319"/>
  <c r="I319" s="1"/>
  <c r="F320"/>
  <c r="I320" s="1"/>
  <c r="F321"/>
  <c r="I321" s="1"/>
  <c r="F322"/>
  <c r="I322" s="1"/>
  <c r="F323"/>
  <c r="I323" s="1"/>
  <c r="F324"/>
  <c r="I324" s="1"/>
  <c r="F325"/>
  <c r="I325" s="1"/>
  <c r="F326"/>
  <c r="I326" s="1"/>
  <c r="F327"/>
  <c r="I327" s="1"/>
  <c r="F328"/>
  <c r="I328" s="1"/>
  <c r="F329"/>
  <c r="I329" s="1"/>
  <c r="F330"/>
  <c r="I330" s="1"/>
  <c r="F331"/>
  <c r="I331" s="1"/>
  <c r="F332"/>
  <c r="I332" s="1"/>
  <c r="F333"/>
  <c r="I333" s="1"/>
  <c r="F334"/>
  <c r="I334" s="1"/>
  <c r="F335"/>
  <c r="I335" s="1"/>
  <c r="F336"/>
  <c r="I336" s="1"/>
  <c r="F337"/>
  <c r="I337" s="1"/>
  <c r="F338"/>
  <c r="I338" s="1"/>
  <c r="F339"/>
  <c r="I339" s="1"/>
  <c r="F340"/>
  <c r="I340" s="1"/>
  <c r="F341"/>
  <c r="I341" s="1"/>
  <c r="F342"/>
  <c r="I342" s="1"/>
  <c r="F343"/>
  <c r="I343" s="1"/>
  <c r="F344"/>
  <c r="I344" s="1"/>
  <c r="F345"/>
  <c r="I345" s="1"/>
  <c r="F346"/>
  <c r="I346" s="1"/>
  <c r="F347"/>
  <c r="I347" s="1"/>
  <c r="F348"/>
  <c r="I348" s="1"/>
  <c r="F349"/>
  <c r="I349" s="1"/>
  <c r="F350"/>
  <c r="I350" s="1"/>
  <c r="F351"/>
  <c r="I351" s="1"/>
  <c r="F352"/>
  <c r="I352" s="1"/>
  <c r="F353"/>
  <c r="I353" s="1"/>
  <c r="F354"/>
  <c r="I354" s="1"/>
  <c r="F355"/>
  <c r="I355" s="1"/>
  <c r="F356"/>
  <c r="I356" s="1"/>
  <c r="F357"/>
  <c r="I357" s="1"/>
  <c r="F358"/>
  <c r="I358" s="1"/>
  <c r="F359"/>
  <c r="I359" s="1"/>
  <c r="F360"/>
  <c r="I360" s="1"/>
  <c r="F361"/>
  <c r="I361" s="1"/>
  <c r="F362"/>
  <c r="I362" s="1"/>
  <c r="F363"/>
  <c r="I363" s="1"/>
  <c r="F364"/>
  <c r="I364" s="1"/>
  <c r="F365"/>
  <c r="I365" s="1"/>
  <c r="F366"/>
  <c r="I366" s="1"/>
  <c r="F367"/>
  <c r="I367" s="1"/>
  <c r="F368"/>
  <c r="I368" s="1"/>
  <c r="F369"/>
  <c r="I369" s="1"/>
  <c r="F370"/>
  <c r="I370" s="1"/>
  <c r="F371"/>
  <c r="I371" s="1"/>
  <c r="F372"/>
  <c r="I372" s="1"/>
  <c r="F373"/>
  <c r="I373" s="1"/>
  <c r="F374"/>
  <c r="I374" s="1"/>
  <c r="F375"/>
  <c r="I375" s="1"/>
  <c r="F376"/>
  <c r="I376" s="1"/>
  <c r="F377"/>
  <c r="I377" s="1"/>
  <c r="F378"/>
  <c r="I378" s="1"/>
  <c r="F379"/>
  <c r="I379" s="1"/>
  <c r="F380"/>
  <c r="F381"/>
  <c r="I381" s="1"/>
  <c r="F382"/>
  <c r="F12"/>
  <c r="I12" s="1"/>
  <c r="F13"/>
  <c r="I13" s="1"/>
  <c r="F14"/>
  <c r="I14" s="1"/>
  <c r="F15"/>
  <c r="I15" s="1"/>
  <c r="F16"/>
  <c r="I16" s="1"/>
  <c r="F17"/>
  <c r="I17" s="1"/>
  <c r="F18"/>
  <c r="I18" s="1"/>
  <c r="F19"/>
  <c r="I19" s="1"/>
  <c r="F20"/>
  <c r="I20" s="1"/>
  <c r="F21"/>
  <c r="I21" s="1"/>
  <c r="F22"/>
  <c r="I22" s="1"/>
  <c r="F23"/>
  <c r="I23" s="1"/>
  <c r="F24"/>
  <c r="I24" s="1"/>
  <c r="F25"/>
  <c r="I25" s="1"/>
  <c r="F26"/>
  <c r="I26" s="1"/>
  <c r="F27"/>
  <c r="I27" s="1"/>
  <c r="F28"/>
  <c r="I28" s="1"/>
  <c r="F29"/>
  <c r="I29" s="1"/>
  <c r="F30"/>
  <c r="I30" s="1"/>
  <c r="F31"/>
  <c r="I31" s="1"/>
  <c r="F32"/>
  <c r="I32" s="1"/>
  <c r="F33"/>
  <c r="I33" s="1"/>
  <c r="F34"/>
  <c r="I34" s="1"/>
  <c r="F35"/>
  <c r="I35" s="1"/>
  <c r="F36"/>
  <c r="I36" s="1"/>
  <c r="F37"/>
  <c r="I37" s="1"/>
  <c r="F38"/>
  <c r="I38" s="1"/>
  <c r="F39"/>
  <c r="I39" s="1"/>
  <c r="F40"/>
  <c r="I40" s="1"/>
  <c r="F41"/>
  <c r="I41" s="1"/>
  <c r="F42"/>
  <c r="I42" s="1"/>
  <c r="F43"/>
  <c r="I43" s="1"/>
  <c r="F44"/>
  <c r="I44" s="1"/>
  <c r="F45"/>
  <c r="I45" s="1"/>
  <c r="F46"/>
  <c r="I46" s="1"/>
  <c r="F47"/>
  <c r="I47" s="1"/>
  <c r="F48"/>
  <c r="I48" s="1"/>
  <c r="F49"/>
  <c r="I49" s="1"/>
  <c r="F50"/>
  <c r="I50" s="1"/>
  <c r="F51"/>
  <c r="I51" s="1"/>
  <c r="F52"/>
  <c r="I52" s="1"/>
  <c r="F53"/>
  <c r="I53" s="1"/>
  <c r="F54"/>
  <c r="I54" s="1"/>
  <c r="F55"/>
  <c r="I55" s="1"/>
  <c r="F56"/>
  <c r="I56" s="1"/>
  <c r="F57"/>
  <c r="I57" s="1"/>
  <c r="F58"/>
  <c r="I58" s="1"/>
  <c r="F59"/>
  <c r="I59" s="1"/>
  <c r="F60"/>
  <c r="I60" s="1"/>
  <c r="F61"/>
  <c r="I61" s="1"/>
  <c r="F62"/>
  <c r="I62" s="1"/>
  <c r="F63"/>
  <c r="I63" s="1"/>
  <c r="F64"/>
  <c r="I64" s="1"/>
  <c r="F65"/>
  <c r="I65" s="1"/>
  <c r="F66"/>
  <c r="I66" s="1"/>
  <c r="F67"/>
  <c r="I67" s="1"/>
  <c r="F68"/>
  <c r="I68" s="1"/>
  <c r="F69"/>
  <c r="I69" s="1"/>
  <c r="F70"/>
  <c r="I70" s="1"/>
  <c r="F71"/>
  <c r="I71" s="1"/>
  <c r="F72"/>
  <c r="I72" s="1"/>
  <c r="F73"/>
  <c r="I73" s="1"/>
  <c r="F74"/>
  <c r="I74" s="1"/>
  <c r="F75"/>
  <c r="I75" s="1"/>
  <c r="F76"/>
  <c r="I76" s="1"/>
  <c r="F77"/>
  <c r="I77" s="1"/>
  <c r="F78"/>
  <c r="I78" s="1"/>
  <c r="F79"/>
  <c r="I79" s="1"/>
  <c r="F80"/>
  <c r="I80" s="1"/>
  <c r="F81"/>
  <c r="I81" s="1"/>
  <c r="F82"/>
  <c r="I82" s="1"/>
  <c r="F83"/>
  <c r="I83" s="1"/>
  <c r="F84"/>
  <c r="I84" s="1"/>
  <c r="F85"/>
  <c r="I85" s="1"/>
  <c r="F86"/>
  <c r="I86" s="1"/>
  <c r="F87"/>
  <c r="I87" s="1"/>
  <c r="F88"/>
  <c r="I88" s="1"/>
  <c r="F89"/>
  <c r="I89" s="1"/>
  <c r="F90"/>
  <c r="I90" s="1"/>
  <c r="F91"/>
  <c r="I91" s="1"/>
  <c r="F92"/>
  <c r="I92" s="1"/>
  <c r="F93"/>
  <c r="I93" s="1"/>
  <c r="F94"/>
  <c r="I94" s="1"/>
  <c r="F95"/>
  <c r="I95" s="1"/>
  <c r="F96"/>
  <c r="I96" s="1"/>
  <c r="F97"/>
  <c r="I97" s="1"/>
  <c r="F98"/>
  <c r="I98" s="1"/>
  <c r="F99"/>
  <c r="I99" s="1"/>
  <c r="F100"/>
  <c r="I100" s="1"/>
  <c r="F101"/>
  <c r="I101" s="1"/>
  <c r="F102"/>
  <c r="I102" s="1"/>
  <c r="F103"/>
  <c r="I103" s="1"/>
  <c r="F104"/>
  <c r="I104" s="1"/>
  <c r="F105"/>
  <c r="I105" s="1"/>
  <c r="F106"/>
  <c r="I106" s="1"/>
  <c r="F107"/>
  <c r="I107" s="1"/>
  <c r="F108"/>
  <c r="I108" s="1"/>
  <c r="F109"/>
  <c r="I109" s="1"/>
  <c r="F110"/>
  <c r="I110" s="1"/>
  <c r="F111"/>
  <c r="I111" s="1"/>
  <c r="F112"/>
  <c r="I112" s="1"/>
  <c r="F113"/>
  <c r="I113" s="1"/>
  <c r="F114"/>
  <c r="I114" s="1"/>
  <c r="F115"/>
  <c r="I115" s="1"/>
  <c r="F116"/>
  <c r="I116" s="1"/>
  <c r="F117"/>
  <c r="I117" s="1"/>
  <c r="F118"/>
  <c r="I118" s="1"/>
  <c r="F119"/>
  <c r="I119" s="1"/>
  <c r="F120"/>
  <c r="I120" s="1"/>
  <c r="F121"/>
  <c r="I121" s="1"/>
  <c r="F122"/>
  <c r="I122" s="1"/>
  <c r="F123"/>
  <c r="I123" s="1"/>
  <c r="F124"/>
  <c r="I124" s="1"/>
  <c r="F125"/>
  <c r="I125" s="1"/>
  <c r="F126"/>
  <c r="I126" s="1"/>
  <c r="F127"/>
  <c r="I127" s="1"/>
  <c r="F128"/>
  <c r="I128" s="1"/>
  <c r="F129"/>
  <c r="I129" s="1"/>
  <c r="F130"/>
  <c r="I130" s="1"/>
  <c r="F131"/>
  <c r="I131" s="1"/>
  <c r="F132"/>
  <c r="I132" s="1"/>
  <c r="F133"/>
  <c r="I133" s="1"/>
  <c r="F134"/>
  <c r="I134" s="1"/>
  <c r="F135"/>
  <c r="I135" s="1"/>
  <c r="F136"/>
  <c r="I136" s="1"/>
  <c r="F137"/>
  <c r="I137" s="1"/>
  <c r="F138"/>
  <c r="I138" s="1"/>
  <c r="F139"/>
  <c r="I139" s="1"/>
  <c r="F140"/>
  <c r="I140" s="1"/>
  <c r="F141"/>
  <c r="I141" s="1"/>
  <c r="F142"/>
  <c r="I142" s="1"/>
  <c r="F143"/>
  <c r="I143" s="1"/>
  <c r="F144"/>
  <c r="I144" s="1"/>
  <c r="F145"/>
  <c r="I145" s="1"/>
  <c r="F146"/>
  <c r="I146" s="1"/>
  <c r="F147"/>
  <c r="I147" s="1"/>
  <c r="F148"/>
  <c r="I148" s="1"/>
  <c r="F149"/>
  <c r="I149" s="1"/>
  <c r="F150"/>
  <c r="I150" s="1"/>
  <c r="F151"/>
  <c r="I151" s="1"/>
  <c r="F152"/>
  <c r="I152" s="1"/>
  <c r="F153"/>
  <c r="I153" s="1"/>
  <c r="F154"/>
  <c r="I154" s="1"/>
  <c r="F155"/>
  <c r="I155" s="1"/>
  <c r="F156"/>
  <c r="I156" s="1"/>
  <c r="F157"/>
  <c r="I157" s="1"/>
  <c r="F158"/>
  <c r="I158" s="1"/>
  <c r="F159"/>
  <c r="I159" s="1"/>
  <c r="F160"/>
  <c r="I160" s="1"/>
  <c r="F161"/>
  <c r="I161" s="1"/>
  <c r="F162"/>
  <c r="I162" s="1"/>
  <c r="F163"/>
  <c r="I163" s="1"/>
  <c r="F164"/>
  <c r="I164" s="1"/>
  <c r="F165"/>
  <c r="I165" s="1"/>
  <c r="F166"/>
  <c r="I166" s="1"/>
  <c r="F167"/>
  <c r="I167" s="1"/>
  <c r="F168"/>
  <c r="I168" s="1"/>
  <c r="F169"/>
  <c r="I169" s="1"/>
  <c r="F170"/>
  <c r="I170" s="1"/>
  <c r="F171"/>
  <c r="I171" s="1"/>
  <c r="F172"/>
  <c r="I172" s="1"/>
  <c r="F173"/>
  <c r="I173" s="1"/>
  <c r="F174"/>
  <c r="I174" s="1"/>
  <c r="F11"/>
  <c r="E379"/>
  <c r="E380"/>
  <c r="E381"/>
  <c r="E382"/>
  <c r="E341"/>
  <c r="E342"/>
  <c r="E343"/>
  <c r="E344"/>
  <c r="E345"/>
  <c r="E346"/>
  <c r="E347"/>
  <c r="E348"/>
  <c r="E349"/>
  <c r="E350"/>
  <c r="E351"/>
  <c r="E352"/>
  <c r="E353"/>
  <c r="E354"/>
  <c r="E355"/>
  <c r="E356"/>
  <c r="E357"/>
  <c r="E358"/>
  <c r="E359"/>
  <c r="E360"/>
  <c r="E361"/>
  <c r="E362"/>
  <c r="E363"/>
  <c r="E364"/>
  <c r="E365"/>
  <c r="E366"/>
  <c r="E367"/>
  <c r="E368"/>
  <c r="E369"/>
  <c r="E370"/>
  <c r="E371"/>
  <c r="E372"/>
  <c r="E373"/>
  <c r="E374"/>
  <c r="E375"/>
  <c r="E376"/>
  <c r="E377"/>
  <c r="E378"/>
  <c r="E295"/>
  <c r="E296"/>
  <c r="E297"/>
  <c r="E298"/>
  <c r="E299"/>
  <c r="E300"/>
  <c r="E301"/>
  <c r="E302"/>
  <c r="E303"/>
  <c r="E304"/>
  <c r="E305"/>
  <c r="E306"/>
  <c r="E307"/>
  <c r="E308"/>
  <c r="E309"/>
  <c r="E310"/>
  <c r="E311"/>
  <c r="E312"/>
  <c r="E313"/>
  <c r="E314"/>
  <c r="E315"/>
  <c r="E316"/>
  <c r="E317"/>
  <c r="E318"/>
  <c r="E319"/>
  <c r="E320"/>
  <c r="E321"/>
  <c r="E322"/>
  <c r="E323"/>
  <c r="E324"/>
  <c r="E325"/>
  <c r="E326"/>
  <c r="E327"/>
  <c r="E328"/>
  <c r="E329"/>
  <c r="E330"/>
  <c r="E331"/>
  <c r="E332"/>
  <c r="E333"/>
  <c r="E334"/>
  <c r="E335"/>
  <c r="E336"/>
  <c r="E337"/>
  <c r="E338"/>
  <c r="E339"/>
  <c r="E340"/>
  <c r="E249"/>
  <c r="E250"/>
  <c r="E251"/>
  <c r="E252"/>
  <c r="E253"/>
  <c r="E254"/>
  <c r="E255"/>
  <c r="E256"/>
  <c r="E257"/>
  <c r="E258"/>
  <c r="E259"/>
  <c r="E260"/>
  <c r="E261"/>
  <c r="E262"/>
  <c r="E263"/>
  <c r="E264"/>
  <c r="E265"/>
  <c r="E266"/>
  <c r="E267"/>
  <c r="E268"/>
  <c r="E269"/>
  <c r="E270"/>
  <c r="E271"/>
  <c r="E272"/>
  <c r="E273"/>
  <c r="E274"/>
  <c r="E275"/>
  <c r="E276"/>
  <c r="E277"/>
  <c r="E278"/>
  <c r="E279"/>
  <c r="E280"/>
  <c r="E281"/>
  <c r="E282"/>
  <c r="E283"/>
  <c r="E284"/>
  <c r="E285"/>
  <c r="E286"/>
  <c r="E287"/>
  <c r="E288"/>
  <c r="E289"/>
  <c r="E290"/>
  <c r="E291"/>
  <c r="E292"/>
  <c r="E293"/>
  <c r="E294"/>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175"/>
  <c r="E176"/>
  <c r="E177"/>
  <c r="E178"/>
  <c r="E179"/>
  <c r="E180"/>
  <c r="E181"/>
  <c r="E182"/>
  <c r="E183"/>
  <c r="E184"/>
  <c r="E185"/>
  <c r="E186"/>
  <c r="E187"/>
  <c r="E188"/>
  <c r="E189"/>
  <c r="E190"/>
  <c r="E191"/>
  <c r="E192"/>
  <c r="E193"/>
  <c r="E194"/>
  <c r="E195"/>
  <c r="E196"/>
  <c r="E197"/>
  <c r="E198"/>
  <c r="E199"/>
  <c r="E200"/>
  <c r="E201"/>
  <c r="E202"/>
  <c r="E203"/>
  <c r="E204"/>
  <c r="E205"/>
  <c r="E206"/>
  <c r="E207"/>
  <c r="E208"/>
  <c r="E168"/>
  <c r="E169"/>
  <c r="E170"/>
  <c r="E171"/>
  <c r="E172"/>
  <c r="E173"/>
  <c r="E174"/>
  <c r="E139"/>
  <c r="E140"/>
  <c r="E141"/>
  <c r="E142"/>
  <c r="E143"/>
  <c r="E144"/>
  <c r="E145"/>
  <c r="E146"/>
  <c r="E147"/>
  <c r="E148"/>
  <c r="E149"/>
  <c r="E150"/>
  <c r="E151"/>
  <c r="E152"/>
  <c r="E153"/>
  <c r="E154"/>
  <c r="E155"/>
  <c r="E156"/>
  <c r="E157"/>
  <c r="E158"/>
  <c r="E159"/>
  <c r="E160"/>
  <c r="E161"/>
  <c r="E162"/>
  <c r="E163"/>
  <c r="E164"/>
  <c r="E165"/>
  <c r="E166"/>
  <c r="E167"/>
  <c r="E106"/>
  <c r="E107"/>
  <c r="E108"/>
  <c r="E109"/>
  <c r="E110"/>
  <c r="E111"/>
  <c r="E112"/>
  <c r="E113"/>
  <c r="E114"/>
  <c r="E115"/>
  <c r="E116"/>
  <c r="E117"/>
  <c r="E118"/>
  <c r="E119"/>
  <c r="E120"/>
  <c r="E121"/>
  <c r="E122"/>
  <c r="E123"/>
  <c r="E124"/>
  <c r="E125"/>
  <c r="E126"/>
  <c r="E127"/>
  <c r="E128"/>
  <c r="E129"/>
  <c r="E130"/>
  <c r="E131"/>
  <c r="E132"/>
  <c r="E133"/>
  <c r="E134"/>
  <c r="E135"/>
  <c r="E136"/>
  <c r="E137"/>
  <c r="E138"/>
  <c r="E95"/>
  <c r="E96"/>
  <c r="E97"/>
  <c r="E98"/>
  <c r="E99"/>
  <c r="E100"/>
  <c r="E101"/>
  <c r="E102"/>
  <c r="E103"/>
  <c r="E104"/>
  <c r="E105"/>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12"/>
  <c r="E13"/>
  <c r="E14"/>
  <c r="E15"/>
  <c r="E16"/>
  <c r="E11"/>
  <c r="I421" l="1"/>
  <c r="I407"/>
  <c r="E427"/>
  <c r="E429"/>
  <c r="E437"/>
  <c r="E436"/>
  <c r="E430"/>
  <c r="E433"/>
  <c r="E434"/>
  <c r="E432"/>
  <c r="E431"/>
  <c r="E426"/>
  <c r="E428"/>
  <c r="F436"/>
  <c r="F429"/>
  <c r="F437"/>
  <c r="F430"/>
  <c r="F427"/>
  <c r="F433"/>
  <c r="F432"/>
  <c r="F434"/>
  <c r="F431"/>
  <c r="F426"/>
  <c r="F428"/>
  <c r="N20"/>
  <c r="N41"/>
  <c r="N49"/>
  <c r="N57"/>
  <c r="N65"/>
  <c r="N73"/>
  <c r="N81"/>
  <c r="N89"/>
  <c r="N97"/>
  <c r="N105"/>
  <c r="N113"/>
  <c r="N121"/>
  <c r="N129"/>
  <c r="N137"/>
  <c r="N145"/>
  <c r="N153"/>
  <c r="N161"/>
  <c r="N169"/>
  <c r="N177"/>
  <c r="N185"/>
  <c r="N193"/>
  <c r="N201"/>
  <c r="N209"/>
  <c r="N217"/>
  <c r="N225"/>
  <c r="N233"/>
  <c r="N241"/>
  <c r="N249"/>
  <c r="N257"/>
  <c r="N265"/>
  <c r="N273"/>
  <c r="N281"/>
  <c r="N289"/>
  <c r="N297"/>
  <c r="N305"/>
  <c r="N313"/>
  <c r="N321"/>
  <c r="N329"/>
  <c r="N337"/>
  <c r="N345"/>
  <c r="N353"/>
  <c r="N361"/>
  <c r="N369"/>
  <c r="N377"/>
  <c r="N38"/>
  <c r="N25"/>
  <c r="N33"/>
  <c r="N60"/>
  <c r="N84"/>
  <c r="N108"/>
  <c r="N132"/>
  <c r="N156"/>
  <c r="N180"/>
  <c r="N196"/>
  <c r="N220"/>
  <c r="N244"/>
  <c r="N268"/>
  <c r="N284"/>
  <c r="N308"/>
  <c r="N332"/>
  <c r="N356"/>
  <c r="N42"/>
  <c r="N50"/>
  <c r="N58"/>
  <c r="N66"/>
  <c r="N74"/>
  <c r="N82"/>
  <c r="N90"/>
  <c r="N98"/>
  <c r="N106"/>
  <c r="N114"/>
  <c r="N122"/>
  <c r="N130"/>
  <c r="N138"/>
  <c r="N146"/>
  <c r="N154"/>
  <c r="N162"/>
  <c r="N170"/>
  <c r="N178"/>
  <c r="N186"/>
  <c r="N194"/>
  <c r="N202"/>
  <c r="N210"/>
  <c r="N218"/>
  <c r="N226"/>
  <c r="N234"/>
  <c r="N242"/>
  <c r="N250"/>
  <c r="N258"/>
  <c r="N266"/>
  <c r="N274"/>
  <c r="N282"/>
  <c r="N290"/>
  <c r="N298"/>
  <c r="N306"/>
  <c r="N314"/>
  <c r="N322"/>
  <c r="N330"/>
  <c r="N338"/>
  <c r="N346"/>
  <c r="N354"/>
  <c r="N362"/>
  <c r="N370"/>
  <c r="N378"/>
  <c r="N37"/>
  <c r="N26"/>
  <c r="N34"/>
  <c r="N68"/>
  <c r="N76"/>
  <c r="N100"/>
  <c r="N124"/>
  <c r="N148"/>
  <c r="N172"/>
  <c r="N204"/>
  <c r="N228"/>
  <c r="N252"/>
  <c r="N276"/>
  <c r="N300"/>
  <c r="N316"/>
  <c r="N340"/>
  <c r="N364"/>
  <c r="N43"/>
  <c r="N51"/>
  <c r="N59"/>
  <c r="N67"/>
  <c r="N75"/>
  <c r="N83"/>
  <c r="N91"/>
  <c r="N99"/>
  <c r="N107"/>
  <c r="N115"/>
  <c r="N123"/>
  <c r="N131"/>
  <c r="N139"/>
  <c r="N147"/>
  <c r="N155"/>
  <c r="N163"/>
  <c r="N171"/>
  <c r="N179"/>
  <c r="N187"/>
  <c r="N195"/>
  <c r="N203"/>
  <c r="N211"/>
  <c r="N219"/>
  <c r="N227"/>
  <c r="N235"/>
  <c r="N243"/>
  <c r="N251"/>
  <c r="N259"/>
  <c r="N267"/>
  <c r="N275"/>
  <c r="N283"/>
  <c r="N291"/>
  <c r="N299"/>
  <c r="N307"/>
  <c r="N315"/>
  <c r="N323"/>
  <c r="N331"/>
  <c r="N339"/>
  <c r="N347"/>
  <c r="N355"/>
  <c r="N363"/>
  <c r="N371"/>
  <c r="N379"/>
  <c r="N36"/>
  <c r="N27"/>
  <c r="N19"/>
  <c r="N52"/>
  <c r="N92"/>
  <c r="N116"/>
  <c r="N140"/>
  <c r="N164"/>
  <c r="N188"/>
  <c r="N212"/>
  <c r="N236"/>
  <c r="N260"/>
  <c r="N292"/>
  <c r="N324"/>
  <c r="N348"/>
  <c r="N44"/>
  <c r="N45"/>
  <c r="N53"/>
  <c r="N61"/>
  <c r="N69"/>
  <c r="N77"/>
  <c r="N85"/>
  <c r="N93"/>
  <c r="N101"/>
  <c r="N109"/>
  <c r="N117"/>
  <c r="N125"/>
  <c r="N133"/>
  <c r="N141"/>
  <c r="N149"/>
  <c r="N157"/>
  <c r="N165"/>
  <c r="N173"/>
  <c r="N181"/>
  <c r="N189"/>
  <c r="N197"/>
  <c r="N205"/>
  <c r="N213"/>
  <c r="N221"/>
  <c r="N229"/>
  <c r="N237"/>
  <c r="N245"/>
  <c r="N253"/>
  <c r="N261"/>
  <c r="N269"/>
  <c r="N277"/>
  <c r="N285"/>
  <c r="N293"/>
  <c r="N301"/>
  <c r="N309"/>
  <c r="N317"/>
  <c r="N325"/>
  <c r="N333"/>
  <c r="N341"/>
  <c r="N349"/>
  <c r="N357"/>
  <c r="N365"/>
  <c r="N373"/>
  <c r="N381"/>
  <c r="N21"/>
  <c r="N29"/>
  <c r="N17"/>
  <c r="N54"/>
  <c r="N62"/>
  <c r="N70"/>
  <c r="N78"/>
  <c r="N86"/>
  <c r="N94"/>
  <c r="N102"/>
  <c r="N110"/>
  <c r="N118"/>
  <c r="N126"/>
  <c r="N134"/>
  <c r="N142"/>
  <c r="N150"/>
  <c r="N158"/>
  <c r="N166"/>
  <c r="N174"/>
  <c r="N182"/>
  <c r="N190"/>
  <c r="N198"/>
  <c r="N206"/>
  <c r="N214"/>
  <c r="N222"/>
  <c r="N230"/>
  <c r="N238"/>
  <c r="N246"/>
  <c r="N254"/>
  <c r="N262"/>
  <c r="N270"/>
  <c r="N278"/>
  <c r="N286"/>
  <c r="N294"/>
  <c r="N302"/>
  <c r="N310"/>
  <c r="N318"/>
  <c r="N326"/>
  <c r="N334"/>
  <c r="N342"/>
  <c r="N350"/>
  <c r="N358"/>
  <c r="N46"/>
  <c r="N47"/>
  <c r="N55"/>
  <c r="N63"/>
  <c r="N71"/>
  <c r="N79"/>
  <c r="N87"/>
  <c r="N95"/>
  <c r="N103"/>
  <c r="N111"/>
  <c r="N119"/>
  <c r="N127"/>
  <c r="N135"/>
  <c r="N143"/>
  <c r="N151"/>
  <c r="N159"/>
  <c r="N167"/>
  <c r="N175"/>
  <c r="N183"/>
  <c r="N191"/>
  <c r="N199"/>
  <c r="N207"/>
  <c r="N215"/>
  <c r="N223"/>
  <c r="N231"/>
  <c r="N239"/>
  <c r="N247"/>
  <c r="N255"/>
  <c r="N263"/>
  <c r="N271"/>
  <c r="N279"/>
  <c r="N287"/>
  <c r="N295"/>
  <c r="N303"/>
  <c r="N311"/>
  <c r="N319"/>
  <c r="N327"/>
  <c r="N335"/>
  <c r="N343"/>
  <c r="N351"/>
  <c r="N359"/>
  <c r="N367"/>
  <c r="N375"/>
  <c r="N40"/>
  <c r="N23"/>
  <c r="N31"/>
  <c r="N48"/>
  <c r="N56"/>
  <c r="N64"/>
  <c r="N72"/>
  <c r="N80"/>
  <c r="N88"/>
  <c r="N96"/>
  <c r="N104"/>
  <c r="N112"/>
  <c r="N120"/>
  <c r="N128"/>
  <c r="N136"/>
  <c r="N144"/>
  <c r="N152"/>
  <c r="N160"/>
  <c r="N168"/>
  <c r="N176"/>
  <c r="N240"/>
  <c r="N304"/>
  <c r="N366"/>
  <c r="N35"/>
  <c r="N360"/>
  <c r="N184"/>
  <c r="N248"/>
  <c r="N312"/>
  <c r="N368"/>
  <c r="N22"/>
  <c r="N374"/>
  <c r="N272"/>
  <c r="N376"/>
  <c r="N192"/>
  <c r="N256"/>
  <c r="N320"/>
  <c r="N372"/>
  <c r="N24"/>
  <c r="N328"/>
  <c r="N208"/>
  <c r="N336"/>
  <c r="N200"/>
  <c r="N264"/>
  <c r="N28"/>
  <c r="N30"/>
  <c r="N216"/>
  <c r="N280"/>
  <c r="N344"/>
  <c r="N380"/>
  <c r="N32"/>
  <c r="N352"/>
  <c r="N18"/>
  <c r="N296"/>
  <c r="N224"/>
  <c r="N288"/>
  <c r="N382"/>
  <c r="N232"/>
  <c r="N39"/>
  <c r="I11"/>
  <c r="I382"/>
  <c r="L392"/>
  <c r="L393"/>
  <c r="M394" s="1"/>
  <c r="L394"/>
  <c r="M395" s="1"/>
  <c r="L395"/>
  <c r="M396" s="1"/>
  <c r="L396"/>
  <c r="M397" s="1"/>
  <c r="L397"/>
  <c r="M398" s="1"/>
  <c r="L398"/>
  <c r="M399" s="1"/>
  <c r="L399"/>
  <c r="L400"/>
  <c r="L401"/>
  <c r="L402"/>
  <c r="L403"/>
  <c r="L404"/>
  <c r="L405"/>
  <c r="M393" l="1"/>
  <c r="E435"/>
  <c r="F435"/>
  <c r="F425"/>
  <c r="E425"/>
  <c r="D425"/>
  <c r="H296" l="1"/>
  <c r="H429" l="1"/>
  <c r="H427"/>
  <c r="H430"/>
  <c r="H437"/>
  <c r="H436"/>
  <c r="H432"/>
  <c r="H434"/>
  <c r="H431"/>
  <c r="H433"/>
  <c r="H435" s="1"/>
  <c r="H428"/>
  <c r="H426"/>
  <c r="F235" i="12" l="1"/>
  <c r="F384"/>
  <c r="F203"/>
  <c r="I203" s="1"/>
  <c r="F64"/>
  <c r="I64" s="1"/>
  <c r="F382"/>
  <c r="I382" s="1"/>
  <c r="F359"/>
  <c r="I359" s="1"/>
  <c r="F352"/>
  <c r="I352" s="1"/>
  <c r="F287"/>
  <c r="I287" s="1"/>
  <c r="F33"/>
  <c r="I33" s="1"/>
  <c r="F25"/>
  <c r="I25" s="1"/>
  <c r="F86"/>
  <c r="I86" s="1"/>
  <c r="F147"/>
  <c r="I147" s="1"/>
  <c r="F369"/>
  <c r="I369" s="1"/>
  <c r="F145"/>
  <c r="I145" s="1"/>
  <c r="F34"/>
  <c r="I34" s="1"/>
  <c r="F154"/>
  <c r="I154" s="1"/>
  <c r="F111"/>
  <c r="I111" s="1"/>
  <c r="F40"/>
  <c r="I40" s="1"/>
  <c r="F77"/>
  <c r="I77" s="1"/>
  <c r="F344"/>
  <c r="I344" s="1"/>
  <c r="F138"/>
  <c r="I138" s="1"/>
  <c r="F354"/>
  <c r="I354" s="1"/>
  <c r="F208"/>
  <c r="I208" s="1"/>
  <c r="F183"/>
  <c r="I183" s="1"/>
  <c r="F83"/>
  <c r="I83" s="1"/>
  <c r="F371"/>
  <c r="I371" s="1"/>
  <c r="F213"/>
  <c r="I213" s="1"/>
  <c r="F211"/>
  <c r="I211" s="1"/>
  <c r="F38"/>
  <c r="I38" s="1"/>
  <c r="F288"/>
  <c r="I288" s="1"/>
  <c r="F120"/>
  <c r="I120" s="1"/>
  <c r="F380"/>
  <c r="I380" s="1"/>
  <c r="F70"/>
  <c r="I70" s="1"/>
  <c r="F180"/>
  <c r="I180" s="1"/>
  <c r="F223"/>
  <c r="I223" s="1"/>
  <c r="F133"/>
  <c r="I133" s="1"/>
  <c r="F310"/>
  <c r="I310" s="1"/>
  <c r="F368"/>
  <c r="I368" s="1"/>
  <c r="F81"/>
  <c r="I81" s="1"/>
  <c r="F316"/>
  <c r="I316" s="1"/>
  <c r="F228"/>
  <c r="I228" s="1"/>
  <c r="F20"/>
  <c r="I20" s="1"/>
  <c r="F39"/>
  <c r="I39" s="1"/>
  <c r="F252"/>
  <c r="I252" s="1"/>
  <c r="F50"/>
  <c r="I50" s="1"/>
  <c r="F345"/>
  <c r="I345" s="1"/>
  <c r="F19"/>
  <c r="I19" s="1"/>
  <c r="F148"/>
  <c r="I148" s="1"/>
  <c r="F167"/>
  <c r="I167" s="1"/>
  <c r="F75"/>
  <c r="I75" s="1"/>
  <c r="F249"/>
  <c r="I249" s="1"/>
  <c r="F219"/>
  <c r="I219" s="1"/>
  <c r="F366"/>
  <c r="I366" s="1"/>
  <c r="F315"/>
  <c r="I315" s="1"/>
  <c r="F158"/>
  <c r="I158" s="1"/>
  <c r="F193"/>
  <c r="I193" s="1"/>
  <c r="F157"/>
  <c r="I157" s="1"/>
  <c r="F244"/>
  <c r="I244" s="1"/>
  <c r="F31"/>
  <c r="I31" s="1"/>
  <c r="F351"/>
  <c r="I351" s="1"/>
  <c r="F283"/>
  <c r="I283" s="1"/>
  <c r="F164"/>
  <c r="I164" s="1"/>
  <c r="F200"/>
  <c r="I200" s="1"/>
  <c r="F324"/>
  <c r="I324" s="1"/>
  <c r="F137"/>
  <c r="I137" s="1"/>
  <c r="F260"/>
  <c r="I260" s="1"/>
  <c r="F277"/>
  <c r="I277" s="1"/>
  <c r="F139"/>
  <c r="I139" s="1"/>
  <c r="F222"/>
  <c r="I222" s="1"/>
  <c r="F132"/>
  <c r="I132" s="1"/>
  <c r="F161"/>
  <c r="I161" s="1"/>
  <c r="F80"/>
  <c r="I80" s="1"/>
  <c r="F44"/>
  <c r="I44" s="1"/>
  <c r="F55"/>
  <c r="I55" s="1"/>
  <c r="F60"/>
  <c r="I60" s="1"/>
  <c r="F144"/>
  <c r="I144" s="1"/>
  <c r="F278"/>
  <c r="I278" s="1"/>
  <c r="F242"/>
  <c r="I242" s="1"/>
  <c r="F205"/>
  <c r="I205" s="1"/>
  <c r="F198"/>
  <c r="I198" s="1"/>
  <c r="F146"/>
  <c r="I146" s="1"/>
  <c r="F325"/>
  <c r="I325" s="1"/>
  <c r="F271"/>
  <c r="I271" s="1"/>
  <c r="F357"/>
  <c r="I357" s="1"/>
  <c r="F284"/>
  <c r="I284" s="1"/>
  <c r="F364"/>
  <c r="I364" s="1"/>
  <c r="F43"/>
  <c r="I43" s="1"/>
  <c r="F291"/>
  <c r="I291" s="1"/>
  <c r="F326"/>
  <c r="I326" s="1"/>
  <c r="F207"/>
  <c r="I207" s="1"/>
  <c r="F182"/>
  <c r="I182" s="1"/>
  <c r="F152"/>
  <c r="I152" s="1"/>
  <c r="F358"/>
  <c r="I358" s="1"/>
  <c r="F303"/>
  <c r="I303" s="1"/>
  <c r="F78"/>
  <c r="I78" s="1"/>
  <c r="F104"/>
  <c r="I104" s="1"/>
  <c r="F333"/>
  <c r="I333" s="1"/>
  <c r="F57"/>
  <c r="I57" s="1"/>
  <c r="F243"/>
  <c r="I243" s="1"/>
  <c r="F257"/>
  <c r="I257" s="1"/>
  <c r="F89"/>
  <c r="I89" s="1"/>
  <c r="F175"/>
  <c r="I175" s="1"/>
  <c r="F215"/>
  <c r="I215" s="1"/>
  <c r="F254"/>
  <c r="I254" s="1"/>
  <c r="F307"/>
  <c r="I307" s="1"/>
  <c r="F289"/>
  <c r="I289" s="1"/>
  <c r="F48"/>
  <c r="I48" s="1"/>
  <c r="F128"/>
  <c r="I128" s="1"/>
  <c r="F88"/>
  <c r="I88" s="1"/>
  <c r="F305"/>
  <c r="I305" s="1"/>
  <c r="F209"/>
  <c r="I209" s="1"/>
  <c r="F166"/>
  <c r="I166" s="1"/>
  <c r="F65"/>
  <c r="I65" s="1"/>
  <c r="F322"/>
  <c r="I322" s="1"/>
  <c r="F343"/>
  <c r="I343" s="1"/>
  <c r="F285"/>
  <c r="I285" s="1"/>
  <c r="F341"/>
  <c r="I341" s="1"/>
  <c r="F264"/>
  <c r="I264" s="1"/>
  <c r="F52"/>
  <c r="I52" s="1"/>
  <c r="F253"/>
  <c r="I253" s="1"/>
  <c r="F59"/>
  <c r="I59" s="1"/>
  <c r="F110"/>
  <c r="I110" s="1"/>
  <c r="F314"/>
  <c r="I314" s="1"/>
  <c r="F234"/>
  <c r="I234" s="1"/>
  <c r="F312"/>
  <c r="I312" s="1"/>
  <c r="F256"/>
  <c r="I256" s="1"/>
  <c r="F348"/>
  <c r="I348" s="1"/>
  <c r="F225"/>
  <c r="I225" s="1"/>
  <c r="F127"/>
  <c r="I127" s="1"/>
  <c r="F181"/>
  <c r="I181" s="1"/>
  <c r="F187"/>
  <c r="I187" s="1"/>
  <c r="F95"/>
  <c r="I95" s="1"/>
  <c r="F129"/>
  <c r="I129" s="1"/>
  <c r="F45"/>
  <c r="I45" s="1"/>
  <c r="F186"/>
  <c r="I186" s="1"/>
  <c r="F302"/>
  <c r="I302" s="1"/>
  <c r="F93"/>
  <c r="I93" s="1"/>
  <c r="F92"/>
  <c r="I92" s="1"/>
  <c r="F179"/>
  <c r="I179" s="1"/>
  <c r="F84"/>
  <c r="I84" s="1"/>
  <c r="F76"/>
  <c r="I76" s="1"/>
  <c r="F131"/>
  <c r="I131" s="1"/>
  <c r="F381"/>
  <c r="I381" s="1"/>
  <c r="F255"/>
  <c r="I255" s="1"/>
  <c r="F155"/>
  <c r="I155" s="1"/>
  <c r="F121"/>
  <c r="I121" s="1"/>
  <c r="F115"/>
  <c r="I115" s="1"/>
  <c r="F216"/>
  <c r="I216" s="1"/>
  <c r="F142"/>
  <c r="I142" s="1"/>
  <c r="F238"/>
  <c r="I238" s="1"/>
  <c r="F373"/>
  <c r="I373" s="1"/>
  <c r="F363"/>
  <c r="I363" s="1"/>
  <c r="F361"/>
  <c r="I361" s="1"/>
  <c r="F114"/>
  <c r="I114" s="1"/>
  <c r="F224"/>
  <c r="I224" s="1"/>
  <c r="F22"/>
  <c r="I22" s="1"/>
  <c r="F353"/>
  <c r="I353" s="1"/>
  <c r="F116"/>
  <c r="I116" s="1"/>
  <c r="F233"/>
  <c r="I233" s="1"/>
  <c r="F143"/>
  <c r="I143" s="1"/>
  <c r="F191"/>
  <c r="I191" s="1"/>
  <c r="F266"/>
  <c r="I266" s="1"/>
  <c r="F15"/>
  <c r="I15" s="1"/>
  <c r="F42"/>
  <c r="I42" s="1"/>
  <c r="F297"/>
  <c r="I297" s="1"/>
  <c r="F206"/>
  <c r="I206" s="1"/>
  <c r="F332"/>
  <c r="I332" s="1"/>
  <c r="F229"/>
  <c r="I229" s="1"/>
  <c r="F347"/>
  <c r="I347" s="1"/>
  <c r="F199"/>
  <c r="I199" s="1"/>
  <c r="F245"/>
  <c r="I245" s="1"/>
  <c r="F49"/>
  <c r="I49" s="1"/>
  <c r="F67"/>
  <c r="I67" s="1"/>
  <c r="F178"/>
  <c r="I178" s="1"/>
  <c r="F160"/>
  <c r="I160" s="1"/>
  <c r="F124"/>
  <c r="I124" s="1"/>
  <c r="F170"/>
  <c r="I170" s="1"/>
  <c r="F122"/>
  <c r="I122" s="1"/>
  <c r="F342"/>
  <c r="I342" s="1"/>
  <c r="F372"/>
  <c r="I372" s="1"/>
  <c r="F82"/>
  <c r="I82" s="1"/>
  <c r="F68"/>
  <c r="I68" s="1"/>
  <c r="F311"/>
  <c r="I311" s="1"/>
  <c r="F282"/>
  <c r="I282" s="1"/>
  <c r="F301"/>
  <c r="I301" s="1"/>
  <c r="F117"/>
  <c r="I117" s="1"/>
  <c r="F299"/>
  <c r="I299" s="1"/>
  <c r="F379"/>
  <c r="I379" s="1"/>
  <c r="F141"/>
  <c r="I141" s="1"/>
  <c r="F300"/>
  <c r="I300" s="1"/>
  <c r="F375"/>
  <c r="I375" s="1"/>
  <c r="F377"/>
  <c r="I377" s="1"/>
  <c r="F259"/>
  <c r="I259" s="1"/>
  <c r="F72"/>
  <c r="I72" s="1"/>
  <c r="F274"/>
  <c r="I274" s="1"/>
  <c r="F71"/>
  <c r="I71" s="1"/>
  <c r="F176"/>
  <c r="I176" s="1"/>
  <c r="F349"/>
  <c r="I349" s="1"/>
  <c r="F365"/>
  <c r="I365" s="1"/>
  <c r="F140"/>
  <c r="I140" s="1"/>
  <c r="F61"/>
  <c r="I61" s="1"/>
  <c r="F63"/>
  <c r="I63" s="1"/>
  <c r="F269"/>
  <c r="I269" s="1"/>
  <c r="F202"/>
  <c r="I202" s="1"/>
  <c r="F172"/>
  <c r="I172" s="1"/>
  <c r="F29"/>
  <c r="I29" s="1"/>
  <c r="F346"/>
  <c r="I346" s="1"/>
  <c r="F272"/>
  <c r="I272" s="1"/>
  <c r="F197"/>
  <c r="I197" s="1"/>
  <c r="F221"/>
  <c r="I221" s="1"/>
  <c r="F53"/>
  <c r="I53" s="1"/>
  <c r="F309"/>
  <c r="I309" s="1"/>
  <c r="F226"/>
  <c r="I226" s="1"/>
  <c r="F149"/>
  <c r="I149" s="1"/>
  <c r="F79"/>
  <c r="I79" s="1"/>
  <c r="F108"/>
  <c r="I108" s="1"/>
  <c r="F261"/>
  <c r="I261" s="1"/>
  <c r="F328"/>
  <c r="I328" s="1"/>
  <c r="F74"/>
  <c r="I74" s="1"/>
  <c r="F201"/>
  <c r="I201" s="1"/>
  <c r="F14"/>
  <c r="I14" s="1"/>
  <c r="F323"/>
  <c r="I323" s="1"/>
  <c r="F177"/>
  <c r="I177" s="1"/>
  <c r="F171"/>
  <c r="I171" s="1"/>
  <c r="F356"/>
  <c r="I356" s="1"/>
  <c r="F370"/>
  <c r="I370" s="1"/>
  <c r="F196"/>
  <c r="I196" s="1"/>
  <c r="F270"/>
  <c r="I270" s="1"/>
  <c r="F268"/>
  <c r="I268" s="1"/>
  <c r="F378"/>
  <c r="I378" s="1"/>
  <c r="F56"/>
  <c r="I56" s="1"/>
  <c r="F331"/>
  <c r="I331" s="1"/>
  <c r="F376"/>
  <c r="I376" s="1"/>
  <c r="F113"/>
  <c r="F130"/>
  <c r="I130" s="1"/>
  <c r="F218"/>
  <c r="I218" s="1"/>
  <c r="F105"/>
  <c r="I105" s="1"/>
  <c r="F339"/>
  <c r="I339" s="1"/>
  <c r="F217"/>
  <c r="I217" s="1"/>
  <c r="F165"/>
  <c r="I165" s="1"/>
  <c r="F94"/>
  <c r="I94" s="1"/>
  <c r="F90"/>
  <c r="I90" s="1"/>
  <c r="F294"/>
  <c r="I294" s="1"/>
  <c r="F192"/>
  <c r="I192" s="1"/>
  <c r="F28"/>
  <c r="I28" s="1"/>
  <c r="F334"/>
  <c r="I334" s="1"/>
  <c r="F220"/>
  <c r="I220" s="1"/>
  <c r="F101"/>
  <c r="I101" s="1"/>
  <c r="F227"/>
  <c r="I227" s="1"/>
  <c r="F91"/>
  <c r="I91" s="1"/>
  <c r="F304"/>
  <c r="I304" s="1"/>
  <c r="F100"/>
  <c r="I100" s="1"/>
  <c r="F230"/>
  <c r="I230" s="1"/>
  <c r="F313"/>
  <c r="I313" s="1"/>
  <c r="F286"/>
  <c r="I286" s="1"/>
  <c r="F58"/>
  <c r="I58" s="1"/>
  <c r="F265"/>
  <c r="I265" s="1"/>
  <c r="F350"/>
  <c r="I350" s="1"/>
  <c r="F156"/>
  <c r="I156" s="1"/>
  <c r="F62"/>
  <c r="I62" s="1"/>
  <c r="F73"/>
  <c r="I73" s="1"/>
  <c r="F360"/>
  <c r="I360" s="1"/>
  <c r="F306"/>
  <c r="I306" s="1"/>
  <c r="F47"/>
  <c r="I47" s="1"/>
  <c r="F32"/>
  <c r="I32" s="1"/>
  <c r="F189"/>
  <c r="I189" s="1"/>
  <c r="F136"/>
  <c r="I136" s="1"/>
  <c r="F123"/>
  <c r="I123" s="1"/>
  <c r="F107"/>
  <c r="I107" s="1"/>
  <c r="F231"/>
  <c r="I231" s="1"/>
  <c r="F246"/>
  <c r="I246" s="1"/>
  <c r="F210"/>
  <c r="I210" s="1"/>
  <c r="F267"/>
  <c r="I267" s="1"/>
  <c r="F102"/>
  <c r="I102" s="1"/>
  <c r="F169"/>
  <c r="I169" s="1"/>
  <c r="F174"/>
  <c r="I174" s="1"/>
  <c r="F251"/>
  <c r="I251" s="1"/>
  <c r="F159"/>
  <c r="I159" s="1"/>
  <c r="F118"/>
  <c r="I118" s="1"/>
  <c r="F276"/>
  <c r="I276" s="1"/>
  <c r="F150"/>
  <c r="I150" s="1"/>
  <c r="F106"/>
  <c r="I106" s="1"/>
  <c r="F162"/>
  <c r="I162" s="1"/>
  <c r="F337"/>
  <c r="I337" s="1"/>
  <c r="F335"/>
  <c r="I335" s="1"/>
  <c r="F248"/>
  <c r="I248" s="1"/>
  <c r="F168"/>
  <c r="I168" s="1"/>
  <c r="F232"/>
  <c r="I232" s="1"/>
  <c r="F26"/>
  <c r="I26" s="1"/>
  <c r="F51"/>
  <c r="I51" s="1"/>
  <c r="F241"/>
  <c r="I241" s="1"/>
  <c r="F355"/>
  <c r="I355" s="1"/>
  <c r="F103"/>
  <c r="I103" s="1"/>
  <c r="F11"/>
  <c r="I11" s="1"/>
  <c r="F330"/>
  <c r="I330" s="1"/>
  <c r="F151"/>
  <c r="I151" s="1"/>
  <c r="F125"/>
  <c r="I125" s="1"/>
  <c r="F214"/>
  <c r="I214" s="1"/>
  <c r="F46"/>
  <c r="I46" s="1"/>
  <c r="F109"/>
  <c r="I109" s="1"/>
  <c r="F194"/>
  <c r="I194" s="1"/>
  <c r="F362"/>
  <c r="I362" s="1"/>
  <c r="F279"/>
  <c r="I279" s="1"/>
  <c r="F85"/>
  <c r="I85" s="1"/>
  <c r="F188"/>
  <c r="I188" s="1"/>
  <c r="F383"/>
  <c r="I383" s="1"/>
  <c r="F27"/>
  <c r="I27" s="1"/>
  <c r="F308"/>
  <c r="I308" s="1"/>
  <c r="F35"/>
  <c r="I35" s="1"/>
  <c r="F273"/>
  <c r="I273" s="1"/>
  <c r="F18"/>
  <c r="I18" s="1"/>
  <c r="F385"/>
  <c r="I385" s="1"/>
  <c r="F327"/>
  <c r="I327" s="1"/>
  <c r="F185"/>
  <c r="I185" s="1"/>
  <c r="F258"/>
  <c r="I258" s="1"/>
  <c r="F163"/>
  <c r="I163" s="1"/>
  <c r="F12"/>
  <c r="I12" s="1"/>
  <c r="F41"/>
  <c r="I41" s="1"/>
  <c r="F247"/>
  <c r="I247" s="1"/>
  <c r="F96"/>
  <c r="I96" s="1"/>
  <c r="F30"/>
  <c r="I30" s="1"/>
  <c r="F126"/>
  <c r="I126" s="1"/>
  <c r="F338"/>
  <c r="I338" s="1"/>
  <c r="F99"/>
  <c r="I99" s="1"/>
  <c r="F204"/>
  <c r="I204" s="1"/>
  <c r="F17"/>
  <c r="I17" s="1"/>
  <c r="F263"/>
  <c r="I263" s="1"/>
  <c r="F69"/>
  <c r="I69" s="1"/>
  <c r="F320"/>
  <c r="I320" s="1"/>
  <c r="F336"/>
  <c r="I336" s="1"/>
  <c r="F340"/>
  <c r="I340" s="1"/>
  <c r="F321"/>
  <c r="I321" s="1"/>
  <c r="F36"/>
  <c r="I36" s="1"/>
  <c r="F24"/>
  <c r="I24" s="1"/>
  <c r="F318"/>
  <c r="I318" s="1"/>
  <c r="F239"/>
  <c r="I239" s="1"/>
  <c r="F37"/>
  <c r="I37" s="1"/>
  <c r="F281"/>
  <c r="I281" s="1"/>
  <c r="F184"/>
  <c r="I184" s="1"/>
  <c r="F97"/>
  <c r="I97" s="1"/>
  <c r="F374"/>
  <c r="I374" s="1"/>
  <c r="F153"/>
  <c r="I153" s="1"/>
  <c r="F296"/>
  <c r="I296" s="1"/>
  <c r="F212"/>
  <c r="I212" s="1"/>
  <c r="F317"/>
  <c r="I317" s="1"/>
  <c r="F66"/>
  <c r="I66" s="1"/>
  <c r="F190"/>
  <c r="I190" s="1"/>
  <c r="F134"/>
  <c r="I134" s="1"/>
  <c r="F298"/>
  <c r="I298" s="1"/>
  <c r="F13"/>
  <c r="I13" s="1"/>
  <c r="F290"/>
  <c r="I290" s="1"/>
  <c r="F262"/>
  <c r="I262" s="1"/>
  <c r="F319"/>
  <c r="I319" s="1"/>
  <c r="F98"/>
  <c r="I98" s="1"/>
  <c r="F275"/>
  <c r="I275" s="1"/>
  <c r="F119"/>
  <c r="I119" s="1"/>
  <c r="F367"/>
  <c r="I367" s="1"/>
  <c r="F173"/>
  <c r="I173" s="1"/>
  <c r="F23"/>
  <c r="I23" s="1"/>
  <c r="F295"/>
  <c r="I295" s="1"/>
  <c r="F54"/>
  <c r="I54" s="1"/>
  <c r="F237"/>
  <c r="I237" s="1"/>
  <c r="F292"/>
  <c r="I292" s="1"/>
  <c r="F280"/>
  <c r="I280" s="1"/>
  <c r="F329"/>
  <c r="I329" s="1"/>
  <c r="F293"/>
  <c r="I293" s="1"/>
  <c r="F87"/>
  <c r="I87" s="1"/>
  <c r="F16"/>
  <c r="I16" s="1"/>
  <c r="F135"/>
  <c r="I135" s="1"/>
  <c r="F250"/>
  <c r="I250" s="1"/>
  <c r="F195"/>
  <c r="I195" s="1"/>
  <c r="F21"/>
  <c r="I21" s="1"/>
  <c r="I235" l="1"/>
  <c r="N231"/>
  <c r="N98"/>
  <c r="N31"/>
  <c r="N87"/>
  <c r="N159"/>
  <c r="N277"/>
  <c r="N100"/>
  <c r="N346"/>
  <c r="N290"/>
  <c r="N296"/>
  <c r="N70"/>
  <c r="N243"/>
  <c r="N276"/>
  <c r="N371"/>
  <c r="N353"/>
  <c r="N35"/>
  <c r="N338"/>
  <c r="N45"/>
  <c r="N367"/>
  <c r="N69"/>
  <c r="N343"/>
  <c r="N90"/>
  <c r="N78"/>
  <c r="N172"/>
  <c r="N86"/>
  <c r="N324"/>
  <c r="N217"/>
  <c r="N331"/>
  <c r="N167"/>
  <c r="N232"/>
  <c r="N38"/>
  <c r="N151"/>
  <c r="N322"/>
  <c r="N293"/>
  <c r="N352"/>
  <c r="N119"/>
  <c r="N16"/>
  <c r="N92"/>
  <c r="N19"/>
  <c r="N376"/>
  <c r="N177"/>
  <c r="N81"/>
  <c r="N109"/>
  <c r="N29"/>
  <c r="N282"/>
  <c r="N94"/>
  <c r="N373"/>
  <c r="N285"/>
  <c r="N68"/>
  <c r="N340"/>
  <c r="N77"/>
  <c r="N339"/>
  <c r="N152"/>
  <c r="N275"/>
  <c r="N369"/>
  <c r="N252"/>
  <c r="N17"/>
  <c r="N133"/>
  <c r="N213"/>
  <c r="N194"/>
  <c r="N225"/>
  <c r="N379"/>
  <c r="N139"/>
  <c r="N297"/>
  <c r="N191"/>
  <c r="N170"/>
  <c r="N278"/>
  <c r="N222"/>
  <c r="N203"/>
  <c r="N149"/>
  <c r="N349"/>
  <c r="I113"/>
  <c r="N134"/>
  <c r="N361"/>
  <c r="N175"/>
  <c r="N319"/>
  <c r="N131"/>
  <c r="N362"/>
  <c r="N316"/>
  <c r="N23"/>
  <c r="N22"/>
  <c r="N21"/>
  <c r="N312"/>
  <c r="N268"/>
  <c r="N336"/>
  <c r="N39"/>
  <c r="N51"/>
  <c r="N93"/>
  <c r="N58"/>
  <c r="N183"/>
  <c r="N262"/>
  <c r="N291"/>
  <c r="N215"/>
  <c r="N197"/>
  <c r="N364"/>
  <c r="N50"/>
  <c r="N91"/>
  <c r="N187"/>
  <c r="N265"/>
  <c r="N309"/>
  <c r="N258"/>
  <c r="N125"/>
  <c r="N329"/>
  <c r="N358"/>
  <c r="N157"/>
  <c r="N106"/>
  <c r="N383"/>
  <c r="N129"/>
  <c r="N204"/>
  <c r="N299"/>
  <c r="N173"/>
  <c r="N47"/>
  <c r="N328"/>
  <c r="N332"/>
  <c r="N249"/>
  <c r="N344"/>
  <c r="N117"/>
  <c r="N121"/>
  <c r="N381"/>
  <c r="N229"/>
  <c r="N287"/>
  <c r="N305"/>
  <c r="N182"/>
  <c r="N307"/>
  <c r="N341"/>
  <c r="N207"/>
  <c r="N254"/>
  <c r="N196"/>
  <c r="N156"/>
  <c r="N214"/>
  <c r="N314"/>
  <c r="N43"/>
  <c r="N261"/>
  <c r="N153"/>
  <c r="N269"/>
  <c r="N313"/>
  <c r="N201"/>
  <c r="N286"/>
  <c r="N206"/>
  <c r="N366"/>
  <c r="N355"/>
  <c r="N52"/>
  <c r="N127"/>
  <c r="N354"/>
  <c r="N317"/>
  <c r="N359"/>
  <c r="N188"/>
  <c r="N326"/>
  <c r="N72"/>
  <c r="N333"/>
  <c r="N224"/>
  <c r="N88"/>
  <c r="N205"/>
  <c r="N284"/>
  <c r="N161"/>
  <c r="N264"/>
  <c r="N350"/>
  <c r="N294"/>
  <c r="N168"/>
  <c r="N27"/>
  <c r="N118"/>
  <c r="N15"/>
  <c r="N76"/>
  <c r="N64"/>
  <c r="N301"/>
  <c r="N55"/>
  <c r="N212"/>
  <c r="N226"/>
  <c r="N257"/>
  <c r="N370"/>
  <c r="N46"/>
  <c r="N356"/>
  <c r="N123"/>
  <c r="N310"/>
  <c r="N363"/>
  <c r="N110"/>
  <c r="N103"/>
  <c r="N63"/>
  <c r="N155"/>
  <c r="N53"/>
  <c r="N184"/>
  <c r="N176"/>
  <c r="N61"/>
  <c r="N42"/>
  <c r="N163"/>
  <c r="N49"/>
  <c r="N132"/>
  <c r="N193"/>
  <c r="N208"/>
  <c r="N142"/>
  <c r="N382"/>
  <c r="N304"/>
  <c r="N347"/>
  <c r="N150"/>
  <c r="N348"/>
  <c r="N174"/>
  <c r="N247"/>
  <c r="N263"/>
  <c r="N292"/>
  <c r="N24"/>
  <c r="N192"/>
  <c r="N120"/>
  <c r="N115"/>
  <c r="N227"/>
  <c r="N377"/>
  <c r="N135"/>
  <c r="N248"/>
  <c r="N67"/>
  <c r="N33"/>
  <c r="N99"/>
  <c r="N84"/>
  <c r="N180"/>
  <c r="N288"/>
  <c r="N230"/>
  <c r="N235"/>
  <c r="N220"/>
  <c r="N246"/>
  <c r="N96"/>
  <c r="N140"/>
  <c r="N321"/>
  <c r="N272"/>
  <c r="N318"/>
  <c r="N158"/>
  <c r="N368"/>
  <c r="N148"/>
  <c r="N335"/>
  <c r="N374"/>
  <c r="N221"/>
  <c r="N298"/>
  <c r="N334"/>
  <c r="N351"/>
  <c r="N280"/>
  <c r="N330"/>
  <c r="N271"/>
  <c r="N300"/>
  <c r="N242"/>
  <c r="N385"/>
  <c r="N218"/>
  <c r="N228"/>
  <c r="N83"/>
  <c r="N255"/>
  <c r="N380"/>
  <c r="N302"/>
  <c r="N147"/>
  <c r="N281"/>
  <c r="N241"/>
  <c r="N57"/>
  <c r="N137"/>
  <c r="N190"/>
  <c r="N65"/>
  <c r="N171"/>
  <c r="N219"/>
  <c r="N181"/>
  <c r="N375"/>
  <c r="N384"/>
  <c r="N20"/>
  <c r="N223"/>
  <c r="N136"/>
  <c r="N260"/>
  <c r="N233"/>
  <c r="N325"/>
  <c r="N14"/>
  <c r="N141"/>
  <c r="N166"/>
  <c r="N126"/>
  <c r="N13"/>
  <c r="N154"/>
  <c r="N295"/>
  <c r="N101"/>
  <c r="N308"/>
  <c r="N210"/>
  <c r="N357"/>
  <c r="N273"/>
  <c r="N320"/>
  <c r="N44"/>
  <c r="N48"/>
  <c r="N80"/>
  <c r="N360"/>
  <c r="N107"/>
  <c r="N75"/>
  <c r="N71"/>
  <c r="N95"/>
  <c r="N37"/>
  <c r="N85"/>
  <c r="N41"/>
  <c r="N250"/>
  <c r="N279"/>
  <c r="N12"/>
  <c r="N66"/>
  <c r="N245"/>
  <c r="N234"/>
  <c r="N185"/>
  <c r="N195"/>
  <c r="N169"/>
  <c r="N56"/>
  <c r="N256"/>
  <c r="N378"/>
  <c r="N124"/>
  <c r="N337"/>
  <c r="N216"/>
  <c r="N365"/>
  <c r="N143"/>
  <c r="N32"/>
  <c r="N89"/>
  <c r="N60"/>
  <c r="N73"/>
  <c r="N59"/>
  <c r="N138"/>
  <c r="N311"/>
  <c r="N28"/>
  <c r="N26"/>
  <c r="N253"/>
  <c r="N160"/>
  <c r="N372"/>
  <c r="N251"/>
  <c r="N178"/>
  <c r="N128"/>
  <c r="N40"/>
  <c r="N97"/>
  <c r="N327"/>
  <c r="N62"/>
  <c r="N130"/>
  <c r="N266"/>
  <c r="N267"/>
  <c r="N105"/>
  <c r="N199"/>
  <c r="N108"/>
  <c r="N111"/>
  <c r="N283"/>
  <c r="N315"/>
  <c r="N179"/>
  <c r="N342"/>
  <c r="N82"/>
  <c r="N345"/>
  <c r="N34"/>
  <c r="N244"/>
  <c r="N162"/>
  <c r="N146"/>
  <c r="N54"/>
  <c r="N122"/>
  <c r="N164"/>
  <c r="N30"/>
  <c r="N74"/>
  <c r="N200"/>
  <c r="N259"/>
  <c r="N189"/>
  <c r="N36"/>
  <c r="N270"/>
  <c r="N202"/>
  <c r="N209"/>
  <c r="N303"/>
  <c r="N79"/>
  <c r="N104"/>
  <c r="N116"/>
  <c r="N186"/>
  <c r="N274"/>
  <c r="N198"/>
  <c r="N144"/>
  <c r="N25"/>
  <c r="N165"/>
  <c r="N102"/>
  <c r="N306"/>
  <c r="N323"/>
  <c r="N289"/>
  <c r="N211"/>
  <c r="N18"/>
  <c r="N145"/>
</calcChain>
</file>

<file path=xl/sharedStrings.xml><?xml version="1.0" encoding="utf-8"?>
<sst xmlns="http://schemas.openxmlformats.org/spreadsheetml/2006/main" count="2108" uniqueCount="131">
  <si>
    <t>Emp #</t>
  </si>
  <si>
    <t>Salary</t>
  </si>
  <si>
    <t>Hrly Rate</t>
  </si>
  <si>
    <t>Yrs of Svc</t>
  </si>
  <si>
    <t>Race</t>
  </si>
  <si>
    <t>Gender</t>
  </si>
  <si>
    <t>Age</t>
  </si>
  <si>
    <t>Ed</t>
  </si>
  <si>
    <t>Status</t>
  </si>
  <si>
    <t>Single</t>
  </si>
  <si>
    <t>Hire Date</t>
  </si>
  <si>
    <t>Role</t>
  </si>
  <si>
    <t>Admin</t>
  </si>
  <si>
    <t>Sales</t>
  </si>
  <si>
    <t>CEO</t>
  </si>
  <si>
    <t>CFO</t>
  </si>
  <si>
    <t>COO</t>
  </si>
  <si>
    <t>Controller</t>
  </si>
  <si>
    <t>Acctg/Fin</t>
  </si>
  <si>
    <t>IT Staff</t>
  </si>
  <si>
    <t>IT Mgr</t>
  </si>
  <si>
    <t>Asian</t>
  </si>
  <si>
    <t>Hispanic</t>
  </si>
  <si>
    <t>Caucasian</t>
  </si>
  <si>
    <t>Male</t>
  </si>
  <si>
    <t>Female</t>
  </si>
  <si>
    <t>Married</t>
  </si>
  <si>
    <t>HS</t>
  </si>
  <si>
    <t>AA</t>
  </si>
  <si>
    <t>BA/BS</t>
  </si>
  <si>
    <t>Eng Mgr</t>
  </si>
  <si>
    <t>Region</t>
  </si>
  <si>
    <t>NE</t>
  </si>
  <si>
    <t>State</t>
  </si>
  <si>
    <t>Region Key</t>
  </si>
  <si>
    <t>PA</t>
  </si>
  <si>
    <t>IL</t>
  </si>
  <si>
    <t>Northeast</t>
  </si>
  <si>
    <t>Midwest</t>
  </si>
  <si>
    <t>Workforce Profile Analysis</t>
  </si>
  <si>
    <t>Marital Status</t>
  </si>
  <si>
    <t>Education Level</t>
  </si>
  <si>
    <t>Format for:</t>
  </si>
  <si>
    <t>Number</t>
  </si>
  <si>
    <t>Text</t>
  </si>
  <si>
    <t>Currency</t>
  </si>
  <si>
    <t>Date</t>
  </si>
  <si>
    <t>mm/dd/yy</t>
  </si>
  <si>
    <t>Vested</t>
  </si>
  <si>
    <t>Year Ending</t>
  </si>
  <si>
    <t>Vested Yr</t>
  </si>
  <si>
    <t>Mean</t>
  </si>
  <si>
    <t>Median</t>
  </si>
  <si>
    <t>Mode</t>
  </si>
  <si>
    <t>Roles</t>
  </si>
  <si>
    <t>Descriptive Statistics</t>
  </si>
  <si>
    <t>African-Am</t>
  </si>
  <si>
    <t>C-Plains</t>
  </si>
  <si>
    <t>#</t>
  </si>
  <si>
    <t>%</t>
  </si>
  <si>
    <t>Range</t>
  </si>
  <si>
    <t>Variance</t>
  </si>
  <si>
    <t>Max -</t>
  </si>
  <si>
    <t>Min =</t>
  </si>
  <si>
    <t>Skewness</t>
  </si>
  <si>
    <t>Sum</t>
  </si>
  <si>
    <t>Count</t>
  </si>
  <si>
    <t>Sales Summary (Provided)</t>
  </si>
  <si>
    <t>Yr</t>
  </si>
  <si>
    <t>Labels</t>
  </si>
  <si>
    <t>Graph on next Tab</t>
  </si>
  <si>
    <t>Frequency Table by Salary Ranges</t>
  </si>
  <si>
    <t>Section 1: Complete all Columns in Data Set</t>
  </si>
  <si>
    <t>Section 2: Complete Summary Tables for Graphing</t>
  </si>
  <si>
    <t>Section 3: Complete Descriptive Statistics</t>
  </si>
  <si>
    <t>21-30</t>
  </si>
  <si>
    <t>31-40</t>
  </si>
  <si>
    <t>41-50</t>
  </si>
  <si>
    <t>51-60</t>
  </si>
  <si>
    <t>61-70</t>
  </si>
  <si>
    <t>71-80</t>
  </si>
  <si>
    <t>81-90</t>
  </si>
  <si>
    <t>91-100</t>
  </si>
  <si>
    <t>101-110</t>
  </si>
  <si>
    <t>111-120</t>
  </si>
  <si>
    <t>121-130</t>
  </si>
  <si>
    <t>131-140</t>
  </si>
  <si>
    <t>141-150</t>
  </si>
  <si>
    <t>151-160</t>
  </si>
  <si>
    <t>161-170</t>
  </si>
  <si>
    <t>171-180</t>
  </si>
  <si>
    <t>181-190</t>
  </si>
  <si>
    <t>191-200</t>
  </si>
  <si>
    <t>CIO</t>
  </si>
  <si>
    <t>Cyber Analyst</t>
  </si>
  <si>
    <t>Sr Cyber Analyst</t>
  </si>
  <si>
    <t>Investigator</t>
  </si>
  <si>
    <t>Physical Security</t>
  </si>
  <si>
    <t>Sr Forensics Mgr</t>
  </si>
  <si>
    <t>Sr Cyber Investigator</t>
  </si>
  <si>
    <t>Cyber Mgr</t>
  </si>
  <si>
    <t>Public and Business Office Team</t>
  </si>
  <si>
    <t>Sr Public and Business Office Team Mgr</t>
  </si>
  <si>
    <t>Public and Business Office Team Mgr</t>
  </si>
  <si>
    <t>Logistics Mgr</t>
  </si>
  <si>
    <t>Logistics</t>
  </si>
  <si>
    <t>Quality Assurance</t>
  </si>
  <si>
    <t>Cyber Software Engineer</t>
  </si>
  <si>
    <t>Masters+</t>
  </si>
  <si>
    <t>Forensics Analyst</t>
  </si>
  <si>
    <t>Advertising</t>
  </si>
  <si>
    <t>Marketing</t>
  </si>
  <si>
    <t>210+</t>
  </si>
  <si>
    <t>General</t>
  </si>
  <si>
    <t>TOTAL</t>
  </si>
  <si>
    <t>Malware Reverse Engineer</t>
  </si>
  <si>
    <t>Bin Range / Upper Limit</t>
  </si>
  <si>
    <t>Malware reverse engineer</t>
  </si>
  <si>
    <t>s</t>
  </si>
  <si>
    <t>stdDeviation</t>
  </si>
  <si>
    <t>kurtosis</t>
  </si>
  <si>
    <t>PROJECTED SALE</t>
  </si>
  <si>
    <t>Midwest Total</t>
  </si>
  <si>
    <t>Grand Total</t>
  </si>
  <si>
    <t>C-Plains Total</t>
  </si>
  <si>
    <t>#N/A Total</t>
  </si>
  <si>
    <t>Northeast Total</t>
  </si>
  <si>
    <t>0-20</t>
  </si>
  <si>
    <t>Bin</t>
  </si>
  <si>
    <t>More</t>
  </si>
  <si>
    <t>Frequency</t>
  </si>
</sst>
</file>

<file path=xl/styles.xml><?xml version="1.0" encoding="utf-8"?>
<styleSheet xmlns="http://schemas.openxmlformats.org/spreadsheetml/2006/main">
  <numFmts count="9">
    <numFmt numFmtId="6" formatCode="&quot;$&quot;#,##0_);[Red]\(&quot;$&quot;#,##0\)"/>
    <numFmt numFmtId="8" formatCode="&quot;$&quot;#,##0.00_);[Red]\(&quot;$&quot;#,##0.00\)"/>
    <numFmt numFmtId="44" formatCode="_(&quot;$&quot;* #,##0.00_);_(&quot;$&quot;* \(#,##0.00\);_(&quot;$&quot;* &quot;-&quot;??_);_(@_)"/>
    <numFmt numFmtId="164" formatCode="mm/dd/yy;@"/>
    <numFmt numFmtId="165" formatCode="0_);[Red]\(0\)"/>
    <numFmt numFmtId="166" formatCode="0_);\(0\)"/>
    <numFmt numFmtId="167" formatCode="&quot;$&quot;#,##0.00;[Red]&quot;$&quot;#,##0.00"/>
    <numFmt numFmtId="168" formatCode="&quot;$&quot;#,##0.00"/>
    <numFmt numFmtId="169" formatCode="0.00;[Red]0.00"/>
  </numFmts>
  <fonts count="11">
    <font>
      <sz val="11"/>
      <color theme="1"/>
      <name val="Calibri"/>
      <family val="2"/>
      <scheme val="minor"/>
    </font>
    <font>
      <sz val="11"/>
      <color rgb="FF000000"/>
      <name val="Arial"/>
      <family val="2"/>
    </font>
    <font>
      <b/>
      <sz val="11"/>
      <color theme="1"/>
      <name val="Calibri"/>
      <family val="2"/>
      <scheme val="minor"/>
    </font>
    <font>
      <b/>
      <sz val="14"/>
      <color theme="1"/>
      <name val="Calibri"/>
      <family val="2"/>
      <scheme val="minor"/>
    </font>
    <font>
      <i/>
      <sz val="11"/>
      <color theme="1"/>
      <name val="Calibri"/>
      <family val="2"/>
      <scheme val="minor"/>
    </font>
    <font>
      <sz val="11"/>
      <color theme="0" tint="-0.34998626667073579"/>
      <name val="Calibri"/>
      <family val="2"/>
      <scheme val="minor"/>
    </font>
    <font>
      <sz val="11"/>
      <color theme="0" tint="-0.499984740745262"/>
      <name val="Calibri"/>
      <family val="2"/>
      <scheme val="minor"/>
    </font>
    <font>
      <b/>
      <sz val="12"/>
      <color theme="1"/>
      <name val="Calibri"/>
      <family val="2"/>
      <scheme val="minor"/>
    </font>
    <font>
      <sz val="11"/>
      <color rgb="FF000000"/>
      <name val="Calibri"/>
      <family val="2"/>
      <scheme val="minor"/>
    </font>
    <font>
      <sz val="11"/>
      <color theme="1"/>
      <name val="Calibri"/>
      <family val="2"/>
      <scheme val="minor"/>
    </font>
    <font>
      <sz val="10"/>
      <color theme="0" tint="-0.499984740745262"/>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13">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s>
  <cellStyleXfs count="3">
    <xf numFmtId="0" fontId="0" fillId="0" borderId="0"/>
    <xf numFmtId="44" fontId="9" fillId="0" borderId="0" applyFont="0" applyFill="0" applyBorder="0" applyAlignment="0" applyProtection="0"/>
    <xf numFmtId="9" fontId="9" fillId="0" borderId="0" applyFont="0" applyFill="0" applyBorder="0" applyAlignment="0" applyProtection="0"/>
  </cellStyleXfs>
  <cellXfs count="125">
    <xf numFmtId="0" fontId="0" fillId="0" borderId="0" xfId="0"/>
    <xf numFmtId="0" fontId="0" fillId="0" borderId="0" xfId="0" applyAlignment="1">
      <alignment horizontal="center"/>
    </xf>
    <xf numFmtId="6" fontId="0" fillId="0" borderId="0" xfId="0" applyNumberFormat="1" applyAlignment="1">
      <alignment horizontal="center"/>
    </xf>
    <xf numFmtId="8" fontId="0" fillId="0" borderId="0" xfId="0" applyNumberFormat="1" applyAlignment="1">
      <alignment horizontal="center"/>
    </xf>
    <xf numFmtId="165" fontId="0" fillId="0" borderId="0" xfId="0" applyNumberFormat="1" applyAlignment="1">
      <alignment horizontal="center"/>
    </xf>
    <xf numFmtId="49" fontId="0" fillId="0" borderId="0" xfId="0" applyNumberFormat="1" applyAlignment="1">
      <alignment horizontal="center"/>
    </xf>
    <xf numFmtId="0" fontId="0" fillId="0" borderId="0" xfId="0" applyBorder="1"/>
    <xf numFmtId="0" fontId="0" fillId="0" borderId="2" xfId="0" applyBorder="1" applyAlignment="1">
      <alignment horizontal="center"/>
    </xf>
    <xf numFmtId="0" fontId="2" fillId="0" borderId="0" xfId="0" applyFont="1"/>
    <xf numFmtId="0" fontId="3" fillId="0" borderId="0" xfId="0" applyFont="1" applyAlignment="1">
      <alignment horizontal="left"/>
    </xf>
    <xf numFmtId="0" fontId="2" fillId="0" borderId="0" xfId="0" applyFont="1" applyAlignment="1">
      <alignment horizontal="left"/>
    </xf>
    <xf numFmtId="0" fontId="2" fillId="0" borderId="3" xfId="0" applyFont="1" applyBorder="1" applyAlignment="1">
      <alignment horizontal="center"/>
    </xf>
    <xf numFmtId="0" fontId="2" fillId="0" borderId="0" xfId="0" applyFont="1" applyBorder="1"/>
    <xf numFmtId="0" fontId="5" fillId="0" borderId="0" xfId="0" applyFont="1" applyAlignment="1">
      <alignment horizontal="center"/>
    </xf>
    <xf numFmtId="40" fontId="0" fillId="0" borderId="0" xfId="0" quotePrefix="1" applyNumberFormat="1" applyAlignment="1">
      <alignment horizontal="center"/>
    </xf>
    <xf numFmtId="0" fontId="0" fillId="0" borderId="0" xfId="0" applyAlignment="1">
      <alignment horizontal="center" wrapText="1"/>
    </xf>
    <xf numFmtId="0" fontId="0" fillId="0" borderId="3" xfId="0" applyBorder="1" applyAlignment="1">
      <alignment horizontal="center"/>
    </xf>
    <xf numFmtId="0" fontId="2" fillId="0" borderId="0" xfId="0" applyFont="1" applyAlignment="1">
      <alignment horizontal="center"/>
    </xf>
    <xf numFmtId="0" fontId="2" fillId="0" borderId="0" xfId="0" applyFont="1" applyAlignment="1">
      <alignment horizontal="center" wrapText="1"/>
    </xf>
    <xf numFmtId="0" fontId="0" fillId="0" borderId="0" xfId="0" applyFont="1" applyAlignment="1">
      <alignment horizontal="center"/>
    </xf>
    <xf numFmtId="0" fontId="7" fillId="0" borderId="0" xfId="0" applyFont="1" applyAlignment="1">
      <alignment horizontal="left"/>
    </xf>
    <xf numFmtId="0" fontId="0" fillId="0" borderId="3" xfId="0" applyBorder="1"/>
    <xf numFmtId="0" fontId="0" fillId="0" borderId="3" xfId="0" applyBorder="1" applyAlignment="1">
      <alignment horizontal="left"/>
    </xf>
    <xf numFmtId="0" fontId="1" fillId="0" borderId="3" xfId="0" applyFont="1" applyBorder="1" applyAlignment="1">
      <alignment horizontal="center" vertical="center" wrapText="1"/>
    </xf>
    <xf numFmtId="8" fontId="0" fillId="2" borderId="0" xfId="0" applyNumberFormat="1" applyFill="1" applyAlignment="1">
      <alignment horizontal="center"/>
    </xf>
    <xf numFmtId="165" fontId="0" fillId="2" borderId="0" xfId="0" applyNumberFormat="1" applyFill="1" applyAlignment="1">
      <alignment horizontal="center"/>
    </xf>
    <xf numFmtId="40" fontId="0" fillId="2" borderId="0" xfId="0" quotePrefix="1" applyNumberFormat="1" applyFill="1" applyAlignment="1">
      <alignment horizontal="center"/>
    </xf>
    <xf numFmtId="0" fontId="0" fillId="2" borderId="0" xfId="0" applyFill="1" applyAlignment="1">
      <alignment horizontal="center"/>
    </xf>
    <xf numFmtId="0" fontId="2" fillId="2" borderId="0" xfId="0" applyFont="1" applyFill="1" applyAlignment="1">
      <alignment horizontal="center"/>
    </xf>
    <xf numFmtId="0" fontId="7" fillId="2" borderId="0" xfId="0" applyFont="1" applyFill="1" applyAlignment="1">
      <alignment horizontal="left"/>
    </xf>
    <xf numFmtId="0" fontId="3" fillId="2" borderId="0" xfId="0" applyFont="1" applyFill="1" applyAlignment="1">
      <alignment horizontal="left"/>
    </xf>
    <xf numFmtId="0" fontId="2" fillId="0" borderId="4" xfId="0" applyFont="1" applyBorder="1" applyAlignment="1">
      <alignment horizontal="center"/>
    </xf>
    <xf numFmtId="6" fontId="0" fillId="0" borderId="4" xfId="0" applyNumberFormat="1" applyFont="1" applyBorder="1" applyAlignment="1"/>
    <xf numFmtId="0" fontId="0" fillId="0" borderId="4" xfId="0" applyFont="1" applyBorder="1" applyAlignment="1"/>
    <xf numFmtId="0" fontId="0" fillId="0" borderId="1" xfId="0" applyBorder="1" applyAlignment="1">
      <alignment horizontal="center"/>
    </xf>
    <xf numFmtId="0" fontId="0" fillId="0" borderId="0" xfId="0" applyBorder="1" applyAlignment="1">
      <alignment horizontal="center"/>
    </xf>
    <xf numFmtId="0" fontId="6"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165" fontId="0" fillId="0" borderId="0" xfId="0" applyNumberFormat="1" applyBorder="1" applyAlignment="1">
      <alignment horizontal="center"/>
    </xf>
    <xf numFmtId="0" fontId="0" fillId="5" borderId="3" xfId="0" applyFill="1" applyBorder="1" applyAlignment="1">
      <alignment horizontal="center"/>
    </xf>
    <xf numFmtId="10" fontId="0" fillId="5" borderId="3" xfId="0" applyNumberFormat="1" applyFill="1" applyBorder="1" applyAlignment="1">
      <alignment horizontal="center"/>
    </xf>
    <xf numFmtId="0" fontId="0" fillId="5" borderId="2" xfId="0" applyFill="1" applyBorder="1" applyAlignment="1">
      <alignment horizontal="center"/>
    </xf>
    <xf numFmtId="0" fontId="4" fillId="2" borderId="0" xfId="0" applyFont="1" applyFill="1" applyAlignment="1">
      <alignment horizontal="center"/>
    </xf>
    <xf numFmtId="0" fontId="0" fillId="2" borderId="3" xfId="0" applyFill="1" applyBorder="1" applyAlignment="1">
      <alignment horizontal="center" wrapText="1"/>
    </xf>
    <xf numFmtId="0" fontId="0" fillId="2" borderId="3" xfId="0" applyFill="1" applyBorder="1" applyAlignment="1">
      <alignment horizontal="center"/>
    </xf>
    <xf numFmtId="1" fontId="0" fillId="0" borderId="3" xfId="0" applyNumberFormat="1" applyBorder="1" applyAlignment="1">
      <alignment horizontal="center"/>
    </xf>
    <xf numFmtId="164" fontId="0" fillId="0" borderId="3" xfId="0" applyNumberFormat="1" applyBorder="1" applyAlignment="1">
      <alignment horizontal="center"/>
    </xf>
    <xf numFmtId="49" fontId="0" fillId="0" borderId="3" xfId="0" applyNumberFormat="1" applyBorder="1" applyAlignment="1">
      <alignment horizontal="center"/>
    </xf>
    <xf numFmtId="6" fontId="0" fillId="0" borderId="3" xfId="0" applyNumberFormat="1" applyBorder="1" applyAlignment="1">
      <alignment horizontal="center"/>
    </xf>
    <xf numFmtId="8" fontId="0" fillId="0" borderId="3" xfId="0" applyNumberFormat="1" applyBorder="1" applyAlignment="1">
      <alignment horizontal="center"/>
    </xf>
    <xf numFmtId="165" fontId="0" fillId="0" borderId="3" xfId="0" applyNumberFormat="1" applyBorder="1" applyAlignment="1">
      <alignment horizontal="center"/>
    </xf>
    <xf numFmtId="14" fontId="0" fillId="0" borderId="3" xfId="0" applyNumberFormat="1" applyBorder="1" applyAlignment="1">
      <alignment horizontal="center"/>
    </xf>
    <xf numFmtId="0" fontId="2" fillId="3" borderId="3" xfId="0" applyFont="1" applyFill="1" applyBorder="1" applyAlignment="1">
      <alignment horizontal="center"/>
    </xf>
    <xf numFmtId="0" fontId="2" fillId="4" borderId="3" xfId="0" applyFont="1" applyFill="1" applyBorder="1" applyAlignment="1">
      <alignment horizontal="center"/>
    </xf>
    <xf numFmtId="0" fontId="8" fillId="0" borderId="3" xfId="0" applyFont="1" applyBorder="1" applyAlignment="1">
      <alignment horizontal="center" vertical="center"/>
    </xf>
    <xf numFmtId="0" fontId="0" fillId="6" borderId="3" xfId="0" applyFont="1" applyFill="1" applyBorder="1" applyAlignment="1">
      <alignment horizontal="center"/>
    </xf>
    <xf numFmtId="9" fontId="0" fillId="0" borderId="0" xfId="0" applyNumberFormat="1"/>
    <xf numFmtId="9" fontId="0" fillId="0" borderId="0" xfId="2" applyFont="1"/>
    <xf numFmtId="44" fontId="0" fillId="0" borderId="0" xfId="1" applyFont="1"/>
    <xf numFmtId="44" fontId="0" fillId="0" borderId="0" xfId="0" applyNumberFormat="1"/>
    <xf numFmtId="49" fontId="0" fillId="0" borderId="0" xfId="0" applyNumberFormat="1" applyBorder="1" applyAlignment="1">
      <alignment horizontal="center"/>
    </xf>
    <xf numFmtId="8" fontId="0" fillId="0" borderId="0" xfId="0" applyNumberFormat="1" applyBorder="1" applyAlignment="1">
      <alignment horizontal="center"/>
    </xf>
    <xf numFmtId="40" fontId="0" fillId="0" borderId="0" xfId="0" quotePrefix="1" applyNumberFormat="1" applyBorder="1" applyAlignment="1">
      <alignment horizontal="center"/>
    </xf>
    <xf numFmtId="14" fontId="10" fillId="0" borderId="5" xfId="0" applyNumberFormat="1" applyFont="1" applyBorder="1" applyAlignment="1">
      <alignment horizontal="center"/>
    </xf>
    <xf numFmtId="166" fontId="0" fillId="0" borderId="3" xfId="0" applyNumberFormat="1" applyBorder="1" applyAlignment="1">
      <alignment horizontal="center"/>
    </xf>
    <xf numFmtId="0" fontId="0" fillId="0" borderId="3" xfId="0" quotePrefix="1" applyNumberFormat="1" applyBorder="1" applyAlignment="1">
      <alignment horizontal="center"/>
    </xf>
    <xf numFmtId="2" fontId="0" fillId="0" borderId="0" xfId="0" applyNumberFormat="1" applyAlignment="1">
      <alignment horizontal="center"/>
    </xf>
    <xf numFmtId="0" fontId="0" fillId="0" borderId="3" xfId="0" applyFont="1" applyBorder="1" applyAlignment="1">
      <alignment horizontal="left"/>
    </xf>
    <xf numFmtId="6" fontId="0" fillId="5" borderId="3" xfId="0" applyNumberFormat="1" applyFill="1" applyBorder="1" applyAlignment="1">
      <alignment horizontal="center"/>
    </xf>
    <xf numFmtId="165" fontId="0" fillId="5" borderId="3" xfId="0" applyNumberFormat="1" applyFill="1" applyBorder="1" applyAlignment="1">
      <alignment horizontal="center"/>
    </xf>
    <xf numFmtId="6" fontId="0" fillId="0" borderId="3" xfId="0" applyNumberFormat="1" applyBorder="1" applyAlignment="1">
      <alignment horizontal="left"/>
    </xf>
    <xf numFmtId="38" fontId="0" fillId="5" borderId="3" xfId="0" applyNumberFormat="1" applyFill="1" applyBorder="1" applyAlignment="1">
      <alignment horizontal="center"/>
    </xf>
    <xf numFmtId="2" fontId="0" fillId="5" borderId="3" xfId="0" applyNumberFormat="1" applyFill="1" applyBorder="1" applyAlignment="1">
      <alignment horizontal="center"/>
    </xf>
    <xf numFmtId="167" fontId="0" fillId="5" borderId="3" xfId="0" applyNumberFormat="1" applyFill="1" applyBorder="1" applyAlignment="1">
      <alignment horizontal="center"/>
    </xf>
    <xf numFmtId="168" fontId="0" fillId="5" borderId="3" xfId="0" applyNumberFormat="1" applyFill="1" applyBorder="1" applyAlignment="1">
      <alignment horizontal="center"/>
    </xf>
    <xf numFmtId="0" fontId="0" fillId="0" borderId="3" xfId="0" applyFill="1" applyBorder="1" applyAlignment="1">
      <alignment horizontal="left"/>
    </xf>
    <xf numFmtId="169" fontId="0" fillId="5" borderId="3" xfId="0" applyNumberFormat="1" applyFill="1" applyBorder="1" applyAlignment="1">
      <alignment horizontal="center"/>
    </xf>
    <xf numFmtId="0" fontId="0" fillId="0" borderId="3" xfId="0" applyFill="1" applyBorder="1" applyAlignment="1"/>
    <xf numFmtId="0" fontId="0" fillId="0" borderId="9" xfId="0" applyBorder="1" applyAlignment="1">
      <alignment horizontal="center"/>
    </xf>
    <xf numFmtId="0" fontId="2" fillId="2" borderId="0" xfId="0" applyFont="1" applyFill="1" applyBorder="1" applyAlignment="1">
      <alignment horizontal="center"/>
    </xf>
    <xf numFmtId="0" fontId="2" fillId="0" borderId="0" xfId="0" applyFont="1" applyBorder="1" applyAlignment="1">
      <alignment horizontal="center" wrapText="1"/>
    </xf>
    <xf numFmtId="0" fontId="2" fillId="0" borderId="0" xfId="0" applyFont="1" applyBorder="1" applyAlignment="1">
      <alignment horizontal="left"/>
    </xf>
    <xf numFmtId="0" fontId="0" fillId="0" borderId="0" xfId="0" applyBorder="1" applyAlignment="1">
      <alignment horizontal="center" wrapText="1"/>
    </xf>
    <xf numFmtId="0" fontId="0" fillId="6" borderId="0" xfId="0" applyFont="1" applyFill="1" applyBorder="1" applyAlignment="1">
      <alignment horizontal="center"/>
    </xf>
    <xf numFmtId="0" fontId="8" fillId="0" borderId="0" xfId="0" applyFont="1" applyBorder="1" applyAlignment="1">
      <alignment horizontal="center" vertical="center"/>
    </xf>
    <xf numFmtId="0" fontId="0" fillId="5" borderId="0" xfId="0" applyFill="1" applyBorder="1" applyAlignment="1">
      <alignment horizontal="center"/>
    </xf>
    <xf numFmtId="10" fontId="0" fillId="5" borderId="0" xfId="0" applyNumberFormat="1" applyFill="1" applyBorder="1" applyAlignment="1">
      <alignment horizontal="center"/>
    </xf>
    <xf numFmtId="6" fontId="0" fillId="0" borderId="0" xfId="0" applyNumberFormat="1" applyBorder="1" applyAlignment="1">
      <alignment horizontal="center"/>
    </xf>
    <xf numFmtId="0" fontId="1" fillId="0" borderId="0" xfId="0" applyFont="1" applyBorder="1" applyAlignment="1">
      <alignment horizontal="center" vertical="center" wrapText="1"/>
    </xf>
    <xf numFmtId="0" fontId="0" fillId="0" borderId="0" xfId="0" applyBorder="1" applyAlignment="1">
      <alignment horizontal="left"/>
    </xf>
    <xf numFmtId="0" fontId="2" fillId="0" borderId="0" xfId="0" applyFont="1" applyBorder="1" applyAlignment="1">
      <alignment horizontal="center"/>
    </xf>
    <xf numFmtId="8" fontId="0" fillId="2" borderId="0" xfId="0" applyNumberFormat="1" applyFill="1" applyBorder="1" applyAlignment="1">
      <alignment horizontal="center"/>
    </xf>
    <xf numFmtId="165" fontId="0" fillId="2" borderId="0" xfId="0" applyNumberFormat="1" applyFill="1" applyBorder="1" applyAlignment="1">
      <alignment horizontal="center"/>
    </xf>
    <xf numFmtId="40" fontId="0" fillId="2" borderId="0" xfId="0" quotePrefix="1" applyNumberFormat="1" applyFill="1" applyBorder="1" applyAlignment="1">
      <alignment horizontal="center"/>
    </xf>
    <xf numFmtId="0" fontId="0" fillId="2" borderId="0" xfId="0" applyFill="1" applyBorder="1" applyAlignment="1">
      <alignment horizontal="center"/>
    </xf>
    <xf numFmtId="0" fontId="0" fillId="0" borderId="0" xfId="0" applyFont="1" applyBorder="1" applyAlignment="1">
      <alignment horizontal="left"/>
    </xf>
    <xf numFmtId="6" fontId="0" fillId="5" borderId="0" xfId="0" applyNumberFormat="1" applyFill="1" applyBorder="1" applyAlignment="1">
      <alignment horizontal="center"/>
    </xf>
    <xf numFmtId="165" fontId="0" fillId="5" borderId="0" xfId="0" applyNumberFormat="1" applyFill="1" applyBorder="1" applyAlignment="1">
      <alignment horizontal="center"/>
    </xf>
    <xf numFmtId="0" fontId="0" fillId="2" borderId="0" xfId="0" applyFill="1" applyBorder="1" applyAlignment="1">
      <alignment horizontal="center" wrapText="1"/>
    </xf>
    <xf numFmtId="6" fontId="0" fillId="0" borderId="0" xfId="0" applyNumberFormat="1" applyBorder="1" applyAlignment="1">
      <alignment horizontal="left"/>
    </xf>
    <xf numFmtId="38" fontId="0" fillId="5" borderId="0" xfId="0" applyNumberFormat="1" applyFill="1" applyBorder="1" applyAlignment="1">
      <alignment horizontal="center"/>
    </xf>
    <xf numFmtId="2" fontId="0" fillId="5" borderId="0" xfId="0" applyNumberFormat="1" applyFill="1" applyBorder="1" applyAlignment="1">
      <alignment horizontal="center"/>
    </xf>
    <xf numFmtId="167" fontId="0" fillId="5" borderId="0" xfId="0" applyNumberFormat="1" applyFill="1" applyBorder="1" applyAlignment="1">
      <alignment horizontal="center"/>
    </xf>
    <xf numFmtId="168" fontId="0" fillId="5" borderId="0" xfId="0" applyNumberFormat="1" applyFill="1" applyBorder="1" applyAlignment="1">
      <alignment horizontal="center"/>
    </xf>
    <xf numFmtId="0" fontId="0" fillId="0" borderId="0" xfId="0" applyFill="1" applyBorder="1" applyAlignment="1">
      <alignment horizontal="left"/>
    </xf>
    <xf numFmtId="169" fontId="0" fillId="5" borderId="0" xfId="0" applyNumberFormat="1" applyFill="1" applyBorder="1" applyAlignment="1">
      <alignment horizontal="center"/>
    </xf>
    <xf numFmtId="0" fontId="0" fillId="0" borderId="0" xfId="0" applyFill="1" applyBorder="1" applyAlignment="1"/>
    <xf numFmtId="2" fontId="0" fillId="0" borderId="0" xfId="0" applyNumberFormat="1" applyBorder="1" applyAlignment="1">
      <alignment horizontal="center"/>
    </xf>
    <xf numFmtId="0" fontId="0" fillId="0" borderId="10" xfId="0" applyBorder="1" applyAlignment="1">
      <alignment horizontal="center"/>
    </xf>
    <xf numFmtId="1" fontId="0" fillId="0" borderId="0" xfId="0" applyNumberFormat="1" applyBorder="1" applyAlignment="1">
      <alignment horizontal="center"/>
    </xf>
    <xf numFmtId="164" fontId="0" fillId="0" borderId="0" xfId="0" applyNumberFormat="1" applyBorder="1" applyAlignment="1">
      <alignment horizontal="center"/>
    </xf>
    <xf numFmtId="0" fontId="5" fillId="0" borderId="0" xfId="0" applyFont="1" applyBorder="1" applyAlignment="1">
      <alignment horizontal="center"/>
    </xf>
    <xf numFmtId="0" fontId="4" fillId="2" borderId="0" xfId="0" applyFont="1" applyFill="1" applyBorder="1" applyAlignment="1">
      <alignment horizontal="center"/>
    </xf>
    <xf numFmtId="0" fontId="0" fillId="0" borderId="0" xfId="0" applyNumberFormat="1" applyFill="1" applyBorder="1" applyAlignment="1"/>
    <xf numFmtId="0" fontId="0" fillId="0" borderId="11" xfId="0" applyFill="1" applyBorder="1" applyAlignment="1"/>
    <xf numFmtId="0" fontId="4" fillId="0" borderId="12" xfId="0" applyFont="1" applyFill="1" applyBorder="1" applyAlignment="1">
      <alignment horizontal="center"/>
    </xf>
    <xf numFmtId="0" fontId="0" fillId="0" borderId="3" xfId="0" applyBorder="1" applyAlignment="1">
      <alignment horizontal="left"/>
    </xf>
    <xf numFmtId="0" fontId="2" fillId="2" borderId="0" xfId="0" applyFont="1" applyFill="1" applyAlignment="1">
      <alignment horizontal="left"/>
    </xf>
    <xf numFmtId="0" fontId="2" fillId="2" borderId="0" xfId="0" applyFont="1" applyFill="1" applyAlignment="1">
      <alignment horizontal="left" wrapText="1"/>
    </xf>
    <xf numFmtId="0" fontId="2" fillId="2" borderId="0" xfId="0" applyFont="1" applyFill="1" applyBorder="1" applyAlignment="1">
      <alignment horizontal="left" wrapText="1"/>
    </xf>
    <xf numFmtId="0" fontId="2" fillId="2" borderId="0" xfId="0" applyFont="1" applyFill="1" applyBorder="1" applyAlignment="1">
      <alignment horizontal="left"/>
    </xf>
    <xf numFmtId="0" fontId="0" fillId="0" borderId="0" xfId="0" applyBorder="1" applyAlignment="1">
      <alignment horizontal="left"/>
    </xf>
    <xf numFmtId="6" fontId="0" fillId="0" borderId="0" xfId="0" applyNumberFormat="1"/>
  </cellXfs>
  <cellStyles count="3">
    <cellStyle name="Currency" xfId="1" builtinId="4"/>
    <cellStyle name="Normal" xfId="0" builtinId="0"/>
    <cellStyle name="Percent"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F6DC"/>
      <color rgb="FFF6E6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Histogram</a:t>
            </a:r>
          </a:p>
        </c:rich>
      </c:tx>
      <c:layout/>
    </c:title>
    <c:plotArea>
      <c:layout/>
      <c:barChart>
        <c:barDir val="col"/>
        <c:grouping val="clustered"/>
        <c:ser>
          <c:idx val="0"/>
          <c:order val="0"/>
          <c:tx>
            <c:v>Frequency</c:v>
          </c:tx>
          <c:cat>
            <c:strRef>
              <c:f>Sheet6!$A$2:$A$22</c:f>
              <c:strCache>
                <c:ptCount val="21"/>
                <c:pt idx="0">
                  <c:v>20</c:v>
                </c:pt>
                <c:pt idx="1">
                  <c:v>30</c:v>
                </c:pt>
                <c:pt idx="2">
                  <c:v>40</c:v>
                </c:pt>
                <c:pt idx="3">
                  <c:v>50</c:v>
                </c:pt>
                <c:pt idx="4">
                  <c:v>60</c:v>
                </c:pt>
                <c:pt idx="5">
                  <c:v>70</c:v>
                </c:pt>
                <c:pt idx="6">
                  <c:v>80</c:v>
                </c:pt>
                <c:pt idx="7">
                  <c:v>90</c:v>
                </c:pt>
                <c:pt idx="8">
                  <c:v>100</c:v>
                </c:pt>
                <c:pt idx="9">
                  <c:v>110</c:v>
                </c:pt>
                <c:pt idx="10">
                  <c:v>120</c:v>
                </c:pt>
                <c:pt idx="11">
                  <c:v>130</c:v>
                </c:pt>
                <c:pt idx="12">
                  <c:v>140</c:v>
                </c:pt>
                <c:pt idx="13">
                  <c:v>150</c:v>
                </c:pt>
                <c:pt idx="14">
                  <c:v>160</c:v>
                </c:pt>
                <c:pt idx="15">
                  <c:v>170</c:v>
                </c:pt>
                <c:pt idx="16">
                  <c:v>180</c:v>
                </c:pt>
                <c:pt idx="17">
                  <c:v>190</c:v>
                </c:pt>
                <c:pt idx="18">
                  <c:v>200</c:v>
                </c:pt>
                <c:pt idx="19">
                  <c:v>210</c:v>
                </c:pt>
                <c:pt idx="20">
                  <c:v>More</c:v>
                </c:pt>
              </c:strCache>
            </c:strRef>
          </c:cat>
          <c:val>
            <c:numRef>
              <c:f>Sheet6!$B$2:$B$22</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20</c:v>
                </c:pt>
              </c:numCache>
            </c:numRef>
          </c:val>
          <c:extLst xmlns:c16r2="http://schemas.microsoft.com/office/drawing/2015/06/chart">
            <c:ext xmlns:c16="http://schemas.microsoft.com/office/drawing/2014/chart" uri="{C3380CC4-5D6E-409C-BE32-E72D297353CC}">
              <c16:uniqueId val="{00000001-BE00-485B-9E5E-8F4903858F8D}"/>
            </c:ext>
          </c:extLst>
        </c:ser>
        <c:dLbls/>
        <c:axId val="63954304"/>
        <c:axId val="63034880"/>
      </c:barChart>
      <c:catAx>
        <c:axId val="63954304"/>
        <c:scaling>
          <c:orientation val="minMax"/>
        </c:scaling>
        <c:axPos val="b"/>
        <c:title>
          <c:tx>
            <c:rich>
              <a:bodyPr/>
              <a:lstStyle/>
              <a:p>
                <a:pPr>
                  <a:defRPr/>
                </a:pPr>
                <a:r>
                  <a:rPr lang="en-US"/>
                  <a:t>Bin</a:t>
                </a:r>
              </a:p>
            </c:rich>
          </c:tx>
          <c:layout/>
        </c:title>
        <c:numFmt formatCode="General" sourceLinked="1"/>
        <c:tickLblPos val="nextTo"/>
        <c:crossAx val="63034880"/>
        <c:crosses val="autoZero"/>
        <c:auto val="1"/>
        <c:lblAlgn val="ctr"/>
        <c:lblOffset val="100"/>
      </c:catAx>
      <c:valAx>
        <c:axId val="63034880"/>
        <c:scaling>
          <c:orientation val="minMax"/>
        </c:scaling>
        <c:axPos val="l"/>
        <c:title>
          <c:tx>
            <c:rich>
              <a:bodyPr/>
              <a:lstStyle/>
              <a:p>
                <a:pPr>
                  <a:defRPr/>
                </a:pPr>
                <a:r>
                  <a:rPr lang="en-US"/>
                  <a:t>Frequency</a:t>
                </a:r>
              </a:p>
            </c:rich>
          </c:tx>
          <c:layout/>
        </c:title>
        <c:numFmt formatCode="General" sourceLinked="1"/>
        <c:tickLblPos val="nextTo"/>
        <c:crossAx val="63954304"/>
        <c:crosses val="autoZero"/>
        <c:crossBetween val="between"/>
      </c:valAx>
    </c:plotArea>
    <c:legend>
      <c:legendPos val="r"/>
      <c:layout/>
    </c:legend>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tx>
            <c:strRef>
              <c:f>DATA!$K$388</c:f>
              <c:strCache>
                <c:ptCount val="1"/>
                <c:pt idx="0">
                  <c:v>Yr</c:v>
                </c:pt>
              </c:strCache>
            </c:strRef>
          </c:tx>
          <c:val>
            <c:numRef>
              <c:f>DATA!$K$389:$K$410</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val>
          <c:extLst xmlns:c16r2="http://schemas.microsoft.com/office/drawing/2015/06/chart">
            <c:ext xmlns:c16="http://schemas.microsoft.com/office/drawing/2014/chart" uri="{C3380CC4-5D6E-409C-BE32-E72D297353CC}">
              <c16:uniqueId val="{00000000-4AFF-4278-9BDD-7A34DA329847}"/>
            </c:ext>
          </c:extLst>
        </c:ser>
        <c:ser>
          <c:idx val="1"/>
          <c:order val="1"/>
          <c:tx>
            <c:strRef>
              <c:f>DATA!$L$388</c:f>
              <c:strCache>
                <c:ptCount val="1"/>
                <c:pt idx="0">
                  <c:v>Sales</c:v>
                </c:pt>
              </c:strCache>
            </c:strRef>
          </c:tx>
          <c:val>
            <c:numRef>
              <c:f>DATA!$L$389:$L$410</c:f>
              <c:numCache>
                <c:formatCode>"$"#,##0_);[Red]\("$"#,##0\)</c:formatCode>
                <c:ptCount val="22"/>
                <c:pt idx="0">
                  <c:v>527000</c:v>
                </c:pt>
                <c:pt idx="1">
                  <c:v>15367000</c:v>
                </c:pt>
                <c:pt idx="2">
                  <c:v>26481000</c:v>
                </c:pt>
                <c:pt idx="3">
                  <c:v>41485000</c:v>
                </c:pt>
                <c:pt idx="4">
                  <c:v>46274000</c:v>
                </c:pt>
                <c:pt idx="5">
                  <c:v>46578000</c:v>
                </c:pt>
                <c:pt idx="6">
                  <c:v>48061000</c:v>
                </c:pt>
                <c:pt idx="7">
                  <c:v>47987000</c:v>
                </c:pt>
                <c:pt idx="8">
                  <c:v>48057000</c:v>
                </c:pt>
                <c:pt idx="9">
                  <c:v>48565000</c:v>
                </c:pt>
                <c:pt idx="10">
                  <c:v>48467000</c:v>
                </c:pt>
                <c:pt idx="11">
                  <c:v>49846000</c:v>
                </c:pt>
                <c:pt idx="12">
                  <c:v>49252000</c:v>
                </c:pt>
                <c:pt idx="13">
                  <c:v>50226000</c:v>
                </c:pt>
                <c:pt idx="14">
                  <c:v>50844000</c:v>
                </c:pt>
                <c:pt idx="15">
                  <c:v>51850000</c:v>
                </c:pt>
                <c:pt idx="16">
                  <c:v>51702000</c:v>
                </c:pt>
              </c:numCache>
            </c:numRef>
          </c:val>
          <c:extLst xmlns:c16r2="http://schemas.microsoft.com/office/drawing/2015/06/chart">
            <c:ext xmlns:c16="http://schemas.microsoft.com/office/drawing/2014/chart" uri="{C3380CC4-5D6E-409C-BE32-E72D297353CC}">
              <c16:uniqueId val="{00000001-4AFF-4278-9BDD-7A34DA329847}"/>
            </c:ext>
          </c:extLst>
        </c:ser>
        <c:dLbls/>
        <c:marker val="1"/>
        <c:axId val="67910656"/>
        <c:axId val="67920640"/>
      </c:lineChart>
      <c:catAx>
        <c:axId val="67910656"/>
        <c:scaling>
          <c:orientation val="minMax"/>
        </c:scaling>
        <c:axPos val="b"/>
        <c:tickLblPos val="nextTo"/>
        <c:crossAx val="67920640"/>
        <c:crosses val="autoZero"/>
        <c:auto val="1"/>
        <c:lblAlgn val="ctr"/>
        <c:lblOffset val="100"/>
      </c:catAx>
      <c:valAx>
        <c:axId val="67920640"/>
        <c:scaling>
          <c:orientation val="minMax"/>
        </c:scaling>
        <c:axPos val="l"/>
        <c:majorGridlines/>
        <c:numFmt formatCode="General" sourceLinked="1"/>
        <c:tickLblPos val="nextTo"/>
        <c:crossAx val="67910656"/>
        <c:crosses val="autoZero"/>
        <c:crossBetween val="between"/>
      </c:valAx>
    </c:plotArea>
    <c:legend>
      <c:legendPos val="r"/>
      <c:layout/>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autoTitleDeleted val="1"/>
    <c:view3D>
      <c:rotX val="30"/>
      <c:perspective val="30"/>
    </c:view3D>
    <c:plotArea>
      <c:layout/>
      <c:pie3DChart>
        <c:varyColors val="1"/>
        <c:ser>
          <c:idx val="0"/>
          <c:order val="0"/>
          <c:tx>
            <c:strRef>
              <c:f>DATA!$D$543</c:f>
              <c:strCache>
                <c:ptCount val="1"/>
                <c:pt idx="0">
                  <c:v>#</c:v>
                </c:pt>
              </c:strCache>
            </c:strRef>
          </c:tx>
          <c:cat>
            <c:multiLvlStrRef>
              <c:f>DATA!$B$544:$C$547</c:f>
              <c:multiLvlStrCache>
                <c:ptCount val="4"/>
                <c:lvl>
                  <c:pt idx="0">
                    <c:v>HS</c:v>
                  </c:pt>
                  <c:pt idx="1">
                    <c:v>AA</c:v>
                  </c:pt>
                  <c:pt idx="2">
                    <c:v>BA/BS</c:v>
                  </c:pt>
                  <c:pt idx="3">
                    <c:v>Masters+</c:v>
                  </c:pt>
                </c:lvl>
                <c:lvl>
                  <c:pt idx="0">
                    <c:v>12</c:v>
                  </c:pt>
                  <c:pt idx="1">
                    <c:v>14</c:v>
                  </c:pt>
                  <c:pt idx="2">
                    <c:v>16</c:v>
                  </c:pt>
                  <c:pt idx="3">
                    <c:v>19</c:v>
                  </c:pt>
                </c:lvl>
              </c:multiLvlStrCache>
            </c:multiLvlStrRef>
          </c:cat>
          <c:val>
            <c:numRef>
              <c:f>DATA!$D$544:$D$547</c:f>
              <c:numCache>
                <c:formatCode>General</c:formatCode>
                <c:ptCount val="4"/>
                <c:pt idx="0">
                  <c:v>21</c:v>
                </c:pt>
                <c:pt idx="1">
                  <c:v>129</c:v>
                </c:pt>
                <c:pt idx="2">
                  <c:v>181</c:v>
                </c:pt>
                <c:pt idx="3">
                  <c:v>41</c:v>
                </c:pt>
              </c:numCache>
            </c:numRef>
          </c:val>
          <c:extLst xmlns:c16r2="http://schemas.microsoft.com/office/drawing/2015/06/chart">
            <c:ext xmlns:c16="http://schemas.microsoft.com/office/drawing/2014/chart" uri="{C3380CC4-5D6E-409C-BE32-E72D297353CC}">
              <c16:uniqueId val="{00000000-ADFE-4E40-A644-467F3B1A19D0}"/>
            </c:ext>
          </c:extLst>
        </c:ser>
        <c:dLbls/>
      </c:pie3DChart>
    </c:plotArea>
    <c:legend>
      <c:legendPos val="r"/>
      <c:layout/>
    </c:legend>
    <c:plotVisOnly val="1"/>
    <c:dispBlanksAs val="zero"/>
  </c:chart>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063893263342082"/>
          <c:y val="4.1279669762641892E-2"/>
          <c:w val="0.64513888888888904"/>
          <c:h val="0.95872033023735814"/>
        </c:manualLayout>
      </c:layout>
      <c:pieChart>
        <c:varyColors val="1"/>
        <c:ser>
          <c:idx val="0"/>
          <c:order val="0"/>
          <c:cat>
            <c:multiLvlStrRef>
              <c:f>DATA!$B$578:$C$579</c:f>
              <c:multiLvlStrCache>
                <c:ptCount val="2"/>
                <c:lvl>
                  <c:pt idx="0">
                    <c:v>Married</c:v>
                  </c:pt>
                  <c:pt idx="1">
                    <c:v>Single</c:v>
                  </c:pt>
                </c:lvl>
                <c:lvl>
                  <c:pt idx="0">
                    <c:v>1</c:v>
                  </c:pt>
                  <c:pt idx="1">
                    <c:v>2</c:v>
                  </c:pt>
                </c:lvl>
              </c:multiLvlStrCache>
            </c:multiLvlStrRef>
          </c:cat>
          <c:val>
            <c:numRef>
              <c:f>DATA!$D$578:$D$579</c:f>
              <c:numCache>
                <c:formatCode>General</c:formatCode>
                <c:ptCount val="2"/>
                <c:pt idx="0">
                  <c:v>254</c:v>
                </c:pt>
                <c:pt idx="1">
                  <c:v>118</c:v>
                </c:pt>
              </c:numCache>
            </c:numRef>
          </c:val>
          <c:extLst xmlns:c16r2="http://schemas.microsoft.com/office/drawing/2015/06/chart">
            <c:ext xmlns:c16="http://schemas.microsoft.com/office/drawing/2014/chart" uri="{C3380CC4-5D6E-409C-BE32-E72D297353CC}">
              <c16:uniqueId val="{00000000-36EB-42A6-9405-17E02F740E36}"/>
            </c:ext>
          </c:extLst>
        </c:ser>
        <c:dLbls/>
        <c:firstSliceAng val="0"/>
      </c:pieChart>
    </c:plotArea>
    <c:legend>
      <c:legendPos val="r"/>
      <c:layout/>
    </c:legend>
    <c:plotVisOnly val="1"/>
    <c:dispBlanksAs val="zero"/>
  </c:chart>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autoTitleDeleted val="1"/>
    <c:view3D>
      <c:rotX val="30"/>
      <c:perspective val="30"/>
    </c:view3D>
    <c:plotArea>
      <c:layout/>
      <c:pie3DChart>
        <c:varyColors val="1"/>
        <c:ser>
          <c:idx val="0"/>
          <c:order val="0"/>
          <c:tx>
            <c:strRef>
              <c:f>DATA!$D$543</c:f>
              <c:strCache>
                <c:ptCount val="1"/>
                <c:pt idx="0">
                  <c:v>#</c:v>
                </c:pt>
              </c:strCache>
            </c:strRef>
          </c:tx>
          <c:cat>
            <c:multiLvlStrRef>
              <c:f>DATA!$B$544:$C$547</c:f>
              <c:multiLvlStrCache>
                <c:ptCount val="4"/>
                <c:lvl>
                  <c:pt idx="0">
                    <c:v>HS</c:v>
                  </c:pt>
                  <c:pt idx="1">
                    <c:v>AA</c:v>
                  </c:pt>
                  <c:pt idx="2">
                    <c:v>BA/BS</c:v>
                  </c:pt>
                  <c:pt idx="3">
                    <c:v>Masters+</c:v>
                  </c:pt>
                </c:lvl>
                <c:lvl>
                  <c:pt idx="0">
                    <c:v>12</c:v>
                  </c:pt>
                  <c:pt idx="1">
                    <c:v>14</c:v>
                  </c:pt>
                  <c:pt idx="2">
                    <c:v>16</c:v>
                  </c:pt>
                  <c:pt idx="3">
                    <c:v>19</c:v>
                  </c:pt>
                </c:lvl>
              </c:multiLvlStrCache>
            </c:multiLvlStrRef>
          </c:cat>
          <c:val>
            <c:numRef>
              <c:f>DATA!$D$544:$D$547</c:f>
              <c:numCache>
                <c:formatCode>General</c:formatCode>
                <c:ptCount val="4"/>
                <c:pt idx="0">
                  <c:v>21</c:v>
                </c:pt>
                <c:pt idx="1">
                  <c:v>129</c:v>
                </c:pt>
                <c:pt idx="2">
                  <c:v>181</c:v>
                </c:pt>
                <c:pt idx="3">
                  <c:v>41</c:v>
                </c:pt>
              </c:numCache>
            </c:numRef>
          </c:val>
          <c:extLst xmlns:c16r2="http://schemas.microsoft.com/office/drawing/2015/06/chart">
            <c:ext xmlns:c16="http://schemas.microsoft.com/office/drawing/2014/chart" uri="{C3380CC4-5D6E-409C-BE32-E72D297353CC}">
              <c16:uniqueId val="{00000000-A9A4-4447-90CB-994A023D6B08}"/>
            </c:ext>
          </c:extLst>
        </c:ser>
        <c:dLbls/>
      </c:pie3DChart>
    </c:plotArea>
    <c:legend>
      <c:legendPos val="r"/>
      <c:layout/>
    </c:legend>
    <c:plotVisOnly val="1"/>
    <c:dispBlanksAs val="zero"/>
  </c:chart>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063893263342082"/>
          <c:y val="4.1279669762641892E-2"/>
          <c:w val="0.64513888888888904"/>
          <c:h val="0.95872033023735814"/>
        </c:manualLayout>
      </c:layout>
      <c:pieChart>
        <c:varyColors val="1"/>
        <c:ser>
          <c:idx val="0"/>
          <c:order val="0"/>
          <c:cat>
            <c:multiLvlStrRef>
              <c:f>DATA!$B$578:$C$579</c:f>
              <c:multiLvlStrCache>
                <c:ptCount val="2"/>
                <c:lvl>
                  <c:pt idx="0">
                    <c:v>Married</c:v>
                  </c:pt>
                  <c:pt idx="1">
                    <c:v>Single</c:v>
                  </c:pt>
                </c:lvl>
                <c:lvl>
                  <c:pt idx="0">
                    <c:v>1</c:v>
                  </c:pt>
                  <c:pt idx="1">
                    <c:v>2</c:v>
                  </c:pt>
                </c:lvl>
              </c:multiLvlStrCache>
            </c:multiLvlStrRef>
          </c:cat>
          <c:val>
            <c:numRef>
              <c:f>DATA!$D$578:$D$579</c:f>
              <c:numCache>
                <c:formatCode>General</c:formatCode>
                <c:ptCount val="2"/>
                <c:pt idx="0">
                  <c:v>254</c:v>
                </c:pt>
                <c:pt idx="1">
                  <c:v>118</c:v>
                </c:pt>
              </c:numCache>
            </c:numRef>
          </c:val>
          <c:extLst xmlns:c16r2="http://schemas.microsoft.com/office/drawing/2015/06/chart">
            <c:ext xmlns:c16="http://schemas.microsoft.com/office/drawing/2014/chart" uri="{C3380CC4-5D6E-409C-BE32-E72D297353CC}">
              <c16:uniqueId val="{00000000-FF72-4BCC-A4E3-8B26578D9A6B}"/>
            </c:ext>
          </c:extLst>
        </c:ser>
        <c:dLbls/>
        <c:firstSliceAng val="0"/>
      </c:pieChart>
    </c:plotArea>
    <c:legend>
      <c:legendPos val="r"/>
      <c:layout/>
    </c:legend>
    <c:plotVisOnly val="1"/>
    <c:dispBlanksAs val="zero"/>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Histogram</a:t>
            </a:r>
          </a:p>
        </c:rich>
      </c:tx>
      <c:layout/>
    </c:title>
    <c:plotArea>
      <c:layout/>
      <c:barChart>
        <c:barDir val="col"/>
        <c:grouping val="clustered"/>
        <c:ser>
          <c:idx val="0"/>
          <c:order val="0"/>
          <c:tx>
            <c:v>Frequency</c:v>
          </c:tx>
          <c:cat>
            <c:strRef>
              <c:f>Sheet7!$A$2:$A$22</c:f>
              <c:strCache>
                <c:ptCount val="21"/>
                <c:pt idx="0">
                  <c:v>20</c:v>
                </c:pt>
                <c:pt idx="1">
                  <c:v>30</c:v>
                </c:pt>
                <c:pt idx="2">
                  <c:v>40</c:v>
                </c:pt>
                <c:pt idx="3">
                  <c:v>50</c:v>
                </c:pt>
                <c:pt idx="4">
                  <c:v>60</c:v>
                </c:pt>
                <c:pt idx="5">
                  <c:v>70</c:v>
                </c:pt>
                <c:pt idx="6">
                  <c:v>80</c:v>
                </c:pt>
                <c:pt idx="7">
                  <c:v>90</c:v>
                </c:pt>
                <c:pt idx="8">
                  <c:v>100</c:v>
                </c:pt>
                <c:pt idx="9">
                  <c:v>110</c:v>
                </c:pt>
                <c:pt idx="10">
                  <c:v>120</c:v>
                </c:pt>
                <c:pt idx="11">
                  <c:v>130</c:v>
                </c:pt>
                <c:pt idx="12">
                  <c:v>140</c:v>
                </c:pt>
                <c:pt idx="13">
                  <c:v>150</c:v>
                </c:pt>
                <c:pt idx="14">
                  <c:v>160</c:v>
                </c:pt>
                <c:pt idx="15">
                  <c:v>170</c:v>
                </c:pt>
                <c:pt idx="16">
                  <c:v>180</c:v>
                </c:pt>
                <c:pt idx="17">
                  <c:v>190</c:v>
                </c:pt>
                <c:pt idx="18">
                  <c:v>200</c:v>
                </c:pt>
                <c:pt idx="19">
                  <c:v>210</c:v>
                </c:pt>
                <c:pt idx="20">
                  <c:v>More</c:v>
                </c:pt>
              </c:strCache>
            </c:strRef>
          </c:cat>
          <c:val>
            <c:numRef>
              <c:f>Sheet7!$B$2:$B$22</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20</c:v>
                </c:pt>
              </c:numCache>
            </c:numRef>
          </c:val>
          <c:extLst xmlns:c16r2="http://schemas.microsoft.com/office/drawing/2015/06/chart">
            <c:ext xmlns:c16="http://schemas.microsoft.com/office/drawing/2014/chart" uri="{C3380CC4-5D6E-409C-BE32-E72D297353CC}">
              <c16:uniqueId val="{00000001-E3EF-4D0A-80C0-E6ABBC62BE2A}"/>
            </c:ext>
          </c:extLst>
        </c:ser>
        <c:dLbls/>
        <c:axId val="63285504"/>
        <c:axId val="63287680"/>
      </c:barChart>
      <c:catAx>
        <c:axId val="63285504"/>
        <c:scaling>
          <c:orientation val="minMax"/>
        </c:scaling>
        <c:axPos val="b"/>
        <c:title>
          <c:tx>
            <c:rich>
              <a:bodyPr/>
              <a:lstStyle/>
              <a:p>
                <a:pPr>
                  <a:defRPr/>
                </a:pPr>
                <a:r>
                  <a:rPr lang="en-US"/>
                  <a:t>Bin</a:t>
                </a:r>
              </a:p>
            </c:rich>
          </c:tx>
          <c:layout/>
        </c:title>
        <c:numFmt formatCode="General" sourceLinked="1"/>
        <c:tickLblPos val="nextTo"/>
        <c:crossAx val="63287680"/>
        <c:crosses val="autoZero"/>
        <c:auto val="1"/>
        <c:lblAlgn val="ctr"/>
        <c:lblOffset val="100"/>
      </c:catAx>
      <c:valAx>
        <c:axId val="63287680"/>
        <c:scaling>
          <c:orientation val="minMax"/>
        </c:scaling>
        <c:axPos val="l"/>
        <c:title>
          <c:tx>
            <c:rich>
              <a:bodyPr/>
              <a:lstStyle/>
              <a:p>
                <a:pPr>
                  <a:defRPr/>
                </a:pPr>
                <a:r>
                  <a:rPr lang="en-US"/>
                  <a:t>Frequency</a:t>
                </a:r>
              </a:p>
            </c:rich>
          </c:tx>
          <c:layout/>
        </c:title>
        <c:numFmt formatCode="General" sourceLinked="1"/>
        <c:tickLblPos val="nextTo"/>
        <c:crossAx val="63285504"/>
        <c:crosses val="autoZero"/>
        <c:crossBetween val="between"/>
      </c:valAx>
    </c:plotArea>
    <c:legend>
      <c:legendPos val="r"/>
      <c:layout/>
    </c:legend>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plotArea>
      <c:layout/>
      <c:pieChart>
        <c:varyColors val="1"/>
        <c:ser>
          <c:idx val="0"/>
          <c:order val="0"/>
          <c:cat>
            <c:multiLvlStrRef>
              <c:f>[1]Sheet4!$B$3:$C$6</c:f>
              <c:multiLvlStrCache>
                <c:ptCount val="2"/>
                <c:lvl>
                  <c:pt idx="0">
                    <c:v>4</c:v>
                  </c:pt>
                  <c:pt idx="1">
                    <c:v>Hispanic</c:v>
                  </c:pt>
                </c:lvl>
                <c:lvl>
                  <c:pt idx="0">
                    <c:v>3</c:v>
                  </c:pt>
                  <c:pt idx="1">
                    <c:v>Caucasian</c:v>
                  </c:pt>
                </c:lvl>
                <c:lvl>
                  <c:pt idx="0">
                    <c:v>2</c:v>
                  </c:pt>
                  <c:pt idx="1">
                    <c:v>Asian</c:v>
                  </c:pt>
                </c:lvl>
                <c:lvl>
                  <c:pt idx="0">
                    <c:v>1</c:v>
                  </c:pt>
                  <c:pt idx="1">
                    <c:v>African-Am</c:v>
                  </c:pt>
                </c:lvl>
              </c:multiLvlStrCache>
            </c:multiLvlStrRef>
          </c:cat>
          <c:val>
            <c:numRef>
              <c:f>[1]Sheet4!$D$3:$D$6</c:f>
              <c:numCache>
                <c:formatCode>General</c:formatCode>
                <c:ptCount val="4"/>
                <c:pt idx="0">
                  <c:v>96</c:v>
                </c:pt>
                <c:pt idx="1">
                  <c:v>24</c:v>
                </c:pt>
                <c:pt idx="2">
                  <c:v>227</c:v>
                </c:pt>
                <c:pt idx="3">
                  <c:v>25</c:v>
                </c:pt>
              </c:numCache>
            </c:numRef>
          </c:val>
          <c:extLst xmlns:c16r2="http://schemas.microsoft.com/office/drawing/2015/06/chart">
            <c:ext xmlns:c16="http://schemas.microsoft.com/office/drawing/2014/chart" uri="{C3380CC4-5D6E-409C-BE32-E72D297353CC}">
              <c16:uniqueId val="{00000000-9EA0-4F50-AB88-27AB293BC6EB}"/>
            </c:ext>
          </c:extLst>
        </c:ser>
        <c:dLbls/>
        <c:firstSliceAng val="0"/>
      </c:pieChart>
    </c:plotArea>
    <c:legend>
      <c:legendPos val="r"/>
      <c:layout/>
    </c:legend>
    <c:plotVisOnly val="1"/>
    <c:dispBlanksAs val="zero"/>
  </c:chart>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autoTitleDeleted val="1"/>
    <c:plotArea>
      <c:layout/>
      <c:pieChart>
        <c:varyColors val="1"/>
        <c:ser>
          <c:idx val="0"/>
          <c:order val="0"/>
          <c:tx>
            <c:strRef>
              <c:f>DATA!$D$510</c:f>
              <c:strCache>
                <c:ptCount val="1"/>
                <c:pt idx="0">
                  <c:v>#</c:v>
                </c:pt>
              </c:strCache>
            </c:strRef>
          </c:tx>
          <c:cat>
            <c:multiLvlStrRef>
              <c:f>DATA!$B$511:$C$512</c:f>
              <c:multiLvlStrCache>
                <c:ptCount val="2"/>
                <c:lvl>
                  <c:pt idx="0">
                    <c:v>Male</c:v>
                  </c:pt>
                  <c:pt idx="1">
                    <c:v>Female</c:v>
                  </c:pt>
                </c:lvl>
                <c:lvl>
                  <c:pt idx="0">
                    <c:v>1</c:v>
                  </c:pt>
                  <c:pt idx="1">
                    <c:v>2</c:v>
                  </c:pt>
                </c:lvl>
              </c:multiLvlStrCache>
            </c:multiLvlStrRef>
          </c:cat>
          <c:val>
            <c:numRef>
              <c:f>DATA!$D$511:$D$512</c:f>
              <c:numCache>
                <c:formatCode>General</c:formatCode>
                <c:ptCount val="2"/>
                <c:pt idx="0">
                  <c:v>300</c:v>
                </c:pt>
                <c:pt idx="1">
                  <c:v>72</c:v>
                </c:pt>
              </c:numCache>
            </c:numRef>
          </c:val>
          <c:extLst xmlns:c16r2="http://schemas.microsoft.com/office/drawing/2015/06/chart">
            <c:ext xmlns:c16="http://schemas.microsoft.com/office/drawing/2014/chart" uri="{C3380CC4-5D6E-409C-BE32-E72D297353CC}">
              <c16:uniqueId val="{00000000-6E4E-4708-944C-827CA0287AC3}"/>
            </c:ext>
          </c:extLst>
        </c:ser>
        <c:dLbls/>
        <c:firstSliceAng val="0"/>
      </c:pieChart>
    </c:plotArea>
    <c:legend>
      <c:legendPos val="r"/>
      <c:layout/>
    </c:legend>
    <c:plotVisOnly val="1"/>
    <c:dispBlanksAs val="zero"/>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autoTitleDeleted val="1"/>
    <c:view3D>
      <c:rotX val="30"/>
      <c:perspective val="30"/>
    </c:view3D>
    <c:plotArea>
      <c:layout/>
      <c:pie3DChart>
        <c:varyColors val="1"/>
        <c:ser>
          <c:idx val="0"/>
          <c:order val="0"/>
          <c:tx>
            <c:strRef>
              <c:f>DATA!$D$543</c:f>
              <c:strCache>
                <c:ptCount val="1"/>
                <c:pt idx="0">
                  <c:v>#</c:v>
                </c:pt>
              </c:strCache>
            </c:strRef>
          </c:tx>
          <c:cat>
            <c:multiLvlStrRef>
              <c:f>DATA!$B$544:$C$547</c:f>
              <c:multiLvlStrCache>
                <c:ptCount val="4"/>
                <c:lvl>
                  <c:pt idx="0">
                    <c:v>HS</c:v>
                  </c:pt>
                  <c:pt idx="1">
                    <c:v>AA</c:v>
                  </c:pt>
                  <c:pt idx="2">
                    <c:v>BA/BS</c:v>
                  </c:pt>
                  <c:pt idx="3">
                    <c:v>Masters+</c:v>
                  </c:pt>
                </c:lvl>
                <c:lvl>
                  <c:pt idx="0">
                    <c:v>12</c:v>
                  </c:pt>
                  <c:pt idx="1">
                    <c:v>14</c:v>
                  </c:pt>
                  <c:pt idx="2">
                    <c:v>16</c:v>
                  </c:pt>
                  <c:pt idx="3">
                    <c:v>19</c:v>
                  </c:pt>
                </c:lvl>
              </c:multiLvlStrCache>
            </c:multiLvlStrRef>
          </c:cat>
          <c:val>
            <c:numRef>
              <c:f>DATA!$D$544:$D$547</c:f>
              <c:numCache>
                <c:formatCode>General</c:formatCode>
                <c:ptCount val="4"/>
                <c:pt idx="0">
                  <c:v>21</c:v>
                </c:pt>
                <c:pt idx="1">
                  <c:v>129</c:v>
                </c:pt>
                <c:pt idx="2">
                  <c:v>181</c:v>
                </c:pt>
                <c:pt idx="3">
                  <c:v>41</c:v>
                </c:pt>
              </c:numCache>
            </c:numRef>
          </c:val>
          <c:extLst xmlns:c16r2="http://schemas.microsoft.com/office/drawing/2015/06/chart">
            <c:ext xmlns:c16="http://schemas.microsoft.com/office/drawing/2014/chart" uri="{C3380CC4-5D6E-409C-BE32-E72D297353CC}">
              <c16:uniqueId val="{00000000-51A1-4926-A4CD-A3CCF0249EED}"/>
            </c:ext>
          </c:extLst>
        </c:ser>
        <c:dLbls/>
      </c:pie3DChart>
    </c:plotArea>
    <c:legend>
      <c:legendPos val="r"/>
      <c:layout/>
    </c:legend>
    <c:plotVisOnly val="1"/>
    <c:dispBlanksAs val="zero"/>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063893263342082"/>
          <c:y val="4.1279669762641892E-2"/>
          <c:w val="0.64513888888888904"/>
          <c:h val="0.95872033023735814"/>
        </c:manualLayout>
      </c:layout>
      <c:pieChart>
        <c:varyColors val="1"/>
        <c:ser>
          <c:idx val="0"/>
          <c:order val="0"/>
          <c:cat>
            <c:multiLvlStrRef>
              <c:f>DATA!$B$578:$C$579</c:f>
              <c:multiLvlStrCache>
                <c:ptCount val="2"/>
                <c:lvl>
                  <c:pt idx="0">
                    <c:v>Married</c:v>
                  </c:pt>
                  <c:pt idx="1">
                    <c:v>Single</c:v>
                  </c:pt>
                </c:lvl>
                <c:lvl>
                  <c:pt idx="0">
                    <c:v>1</c:v>
                  </c:pt>
                  <c:pt idx="1">
                    <c:v>2</c:v>
                  </c:pt>
                </c:lvl>
              </c:multiLvlStrCache>
            </c:multiLvlStrRef>
          </c:cat>
          <c:val>
            <c:numRef>
              <c:f>DATA!$D$578:$D$579</c:f>
              <c:numCache>
                <c:formatCode>General</c:formatCode>
                <c:ptCount val="2"/>
                <c:pt idx="0">
                  <c:v>254</c:v>
                </c:pt>
                <c:pt idx="1">
                  <c:v>118</c:v>
                </c:pt>
              </c:numCache>
            </c:numRef>
          </c:val>
          <c:extLst xmlns:c16r2="http://schemas.microsoft.com/office/drawing/2015/06/chart">
            <c:ext xmlns:c16="http://schemas.microsoft.com/office/drawing/2014/chart" uri="{C3380CC4-5D6E-409C-BE32-E72D297353CC}">
              <c16:uniqueId val="{00000000-E75D-475F-975B-4B50EE0C4C73}"/>
            </c:ext>
          </c:extLst>
        </c:ser>
        <c:dLbls/>
        <c:firstSliceAng val="0"/>
      </c:pieChart>
    </c:plotArea>
    <c:legend>
      <c:legendPos val="r"/>
      <c:layout/>
    </c:legend>
    <c:plotVisOnly val="1"/>
    <c:dispBlanksAs val="zero"/>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autoTitleDeleted val="1"/>
    <c:view3D>
      <c:rAngAx val="1"/>
    </c:view3D>
    <c:plotArea>
      <c:layout/>
      <c:bar3DChart>
        <c:barDir val="col"/>
        <c:grouping val="stacked"/>
        <c:ser>
          <c:idx val="0"/>
          <c:order val="0"/>
          <c:tx>
            <c:strRef>
              <c:f>[1]Sheet3!$B$1</c:f>
              <c:strCache>
                <c:ptCount val="1"/>
                <c:pt idx="0">
                  <c:v>#</c:v>
                </c:pt>
              </c:strCache>
            </c:strRef>
          </c:tx>
          <c:cat>
            <c:strRef>
              <c:f>[1]Sheet3!$A$2:$A$30</c:f>
              <c:strCache>
                <c:ptCount val="29"/>
                <c:pt idx="0">
                  <c:v>Acctg/Fin</c:v>
                </c:pt>
                <c:pt idx="1">
                  <c:v>Admin</c:v>
                </c:pt>
                <c:pt idx="2">
                  <c:v>Advertising</c:v>
                </c:pt>
                <c:pt idx="3">
                  <c:v>CEO</c:v>
                </c:pt>
                <c:pt idx="4">
                  <c:v>CFO</c:v>
                </c:pt>
                <c:pt idx="5">
                  <c:v>CIO</c:v>
                </c:pt>
                <c:pt idx="6">
                  <c:v>Controller</c:v>
                </c:pt>
                <c:pt idx="7">
                  <c:v>COO</c:v>
                </c:pt>
                <c:pt idx="8">
                  <c:v>Cyber Analyst</c:v>
                </c:pt>
                <c:pt idx="9">
                  <c:v>Cyber Mgr</c:v>
                </c:pt>
                <c:pt idx="10">
                  <c:v>Cyber Software Engineer</c:v>
                </c:pt>
                <c:pt idx="11">
                  <c:v>Eng Mgr</c:v>
                </c:pt>
                <c:pt idx="12">
                  <c:v>Forensics Analyst</c:v>
                </c:pt>
                <c:pt idx="13">
                  <c:v>Investigator</c:v>
                </c:pt>
                <c:pt idx="14">
                  <c:v>IT Mgr</c:v>
                </c:pt>
                <c:pt idx="15">
                  <c:v>IT Staff</c:v>
                </c:pt>
                <c:pt idx="16">
                  <c:v>Logistics</c:v>
                </c:pt>
                <c:pt idx="17">
                  <c:v>Logistics Mgr</c:v>
                </c:pt>
                <c:pt idx="18">
                  <c:v>Malware Reverse Engineer</c:v>
                </c:pt>
                <c:pt idx="19">
                  <c:v>Marketing</c:v>
                </c:pt>
                <c:pt idx="20">
                  <c:v>Physical Security</c:v>
                </c:pt>
                <c:pt idx="21">
                  <c:v>Public and Business Office Team</c:v>
                </c:pt>
                <c:pt idx="22">
                  <c:v>Public and Business Office Team Mgr</c:v>
                </c:pt>
                <c:pt idx="23">
                  <c:v>Quality Assurance</c:v>
                </c:pt>
                <c:pt idx="24">
                  <c:v>Sr Cyber Analyst</c:v>
                </c:pt>
                <c:pt idx="25">
                  <c:v>Sr Cyber Investigator</c:v>
                </c:pt>
                <c:pt idx="26">
                  <c:v>Sr Forensics Mgr</c:v>
                </c:pt>
                <c:pt idx="27">
                  <c:v>Sr Public and Business Office Team Mgr</c:v>
                </c:pt>
                <c:pt idx="28">
                  <c:v>TOTAL</c:v>
                </c:pt>
              </c:strCache>
            </c:strRef>
          </c:cat>
          <c:val>
            <c:numRef>
              <c:f>[1]Sheet3!$B$2:$B$30</c:f>
              <c:numCache>
                <c:formatCode>General</c:formatCode>
                <c:ptCount val="29"/>
                <c:pt idx="0">
                  <c:v>10</c:v>
                </c:pt>
                <c:pt idx="1">
                  <c:v>4</c:v>
                </c:pt>
                <c:pt idx="2">
                  <c:v>5</c:v>
                </c:pt>
                <c:pt idx="3">
                  <c:v>1</c:v>
                </c:pt>
                <c:pt idx="4">
                  <c:v>1</c:v>
                </c:pt>
                <c:pt idx="5">
                  <c:v>1</c:v>
                </c:pt>
                <c:pt idx="6">
                  <c:v>1</c:v>
                </c:pt>
                <c:pt idx="7">
                  <c:v>1</c:v>
                </c:pt>
                <c:pt idx="8">
                  <c:v>159</c:v>
                </c:pt>
                <c:pt idx="9">
                  <c:v>7</c:v>
                </c:pt>
                <c:pt idx="10">
                  <c:v>23</c:v>
                </c:pt>
                <c:pt idx="11">
                  <c:v>1</c:v>
                </c:pt>
                <c:pt idx="12">
                  <c:v>40</c:v>
                </c:pt>
                <c:pt idx="13">
                  <c:v>8</c:v>
                </c:pt>
                <c:pt idx="14">
                  <c:v>1</c:v>
                </c:pt>
                <c:pt idx="15">
                  <c:v>8</c:v>
                </c:pt>
                <c:pt idx="16">
                  <c:v>5</c:v>
                </c:pt>
                <c:pt idx="17">
                  <c:v>1</c:v>
                </c:pt>
                <c:pt idx="18">
                  <c:v>18</c:v>
                </c:pt>
                <c:pt idx="19">
                  <c:v>5</c:v>
                </c:pt>
                <c:pt idx="20">
                  <c:v>18</c:v>
                </c:pt>
                <c:pt idx="21">
                  <c:v>14</c:v>
                </c:pt>
                <c:pt idx="22">
                  <c:v>1</c:v>
                </c:pt>
                <c:pt idx="23">
                  <c:v>5</c:v>
                </c:pt>
                <c:pt idx="24">
                  <c:v>1</c:v>
                </c:pt>
                <c:pt idx="25">
                  <c:v>27</c:v>
                </c:pt>
                <c:pt idx="26">
                  <c:v>3</c:v>
                </c:pt>
                <c:pt idx="27">
                  <c:v>3</c:v>
                </c:pt>
                <c:pt idx="28">
                  <c:v>372</c:v>
                </c:pt>
              </c:numCache>
            </c:numRef>
          </c:val>
          <c:extLst xmlns:c16r2="http://schemas.microsoft.com/office/drawing/2015/06/chart">
            <c:ext xmlns:c16="http://schemas.microsoft.com/office/drawing/2014/chart" uri="{C3380CC4-5D6E-409C-BE32-E72D297353CC}">
              <c16:uniqueId val="{00000000-595F-4511-B0DE-D9F1D749519F}"/>
            </c:ext>
          </c:extLst>
        </c:ser>
        <c:dLbls/>
        <c:shape val="box"/>
        <c:axId val="63702528"/>
        <c:axId val="63704064"/>
        <c:axId val="0"/>
      </c:bar3DChart>
      <c:catAx>
        <c:axId val="63702528"/>
        <c:scaling>
          <c:orientation val="minMax"/>
        </c:scaling>
        <c:axPos val="b"/>
        <c:numFmt formatCode="General" sourceLinked="0"/>
        <c:tickLblPos val="nextTo"/>
        <c:crossAx val="63704064"/>
        <c:crosses val="autoZero"/>
        <c:auto val="1"/>
        <c:lblAlgn val="ctr"/>
        <c:lblOffset val="100"/>
      </c:catAx>
      <c:valAx>
        <c:axId val="63704064"/>
        <c:scaling>
          <c:orientation val="minMax"/>
        </c:scaling>
        <c:axPos val="l"/>
        <c:majorGridlines/>
        <c:numFmt formatCode="General" sourceLinked="1"/>
        <c:tickLblPos val="nextTo"/>
        <c:crossAx val="63702528"/>
        <c:crosses val="autoZero"/>
        <c:crossBetween val="between"/>
      </c:valAx>
    </c:plotArea>
    <c:legend>
      <c:legendPos val="r"/>
      <c:layout/>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t>Employee by Race</a:t>
            </a:r>
          </a:p>
        </c:rich>
      </c:tx>
      <c:layout>
        <c:manualLayout>
          <c:xMode val="edge"/>
          <c:yMode val="edge"/>
          <c:x val="0.34778923555057711"/>
          <c:y val="2.777777777777779E-2"/>
        </c:manualLayout>
      </c:layout>
      <c:spPr>
        <a:noFill/>
        <a:ln>
          <a:noFill/>
        </a:ln>
        <a:effectLst/>
      </c:spPr>
    </c:title>
    <c:plotArea>
      <c:layout/>
      <c:barChart>
        <c:barDir val="col"/>
        <c:grouping val="clustered"/>
        <c:ser>
          <c:idx val="0"/>
          <c:order val="0"/>
          <c:spPr>
            <a:solidFill>
              <a:schemeClr val="accent1"/>
            </a:solidFill>
            <a:ln>
              <a:noFill/>
            </a:ln>
            <a:effectLst/>
          </c:spPr>
          <c:cat>
            <c:multiLvlStrRef>
              <c:f>DATA!$F$389:$G$392</c:f>
              <c:multiLvlStrCache>
                <c:ptCount val="4"/>
                <c:lvl>
                  <c:pt idx="0">
                    <c:v>African-Am</c:v>
                  </c:pt>
                  <c:pt idx="1">
                    <c:v>Asian</c:v>
                  </c:pt>
                  <c:pt idx="2">
                    <c:v>Caucasian</c:v>
                  </c:pt>
                  <c:pt idx="3">
                    <c:v>Hispanic</c:v>
                  </c:pt>
                </c:lvl>
                <c:lvl>
                  <c:pt idx="0">
                    <c:v>1</c:v>
                  </c:pt>
                  <c:pt idx="1">
                    <c:v>2</c:v>
                  </c:pt>
                  <c:pt idx="2">
                    <c:v>3</c:v>
                  </c:pt>
                  <c:pt idx="3">
                    <c:v>4</c:v>
                  </c:pt>
                </c:lvl>
              </c:multiLvlStrCache>
            </c:multiLvlStrRef>
          </c:cat>
          <c:val>
            <c:numRef>
              <c:f>DATA!$H$389:$H$392</c:f>
              <c:numCache>
                <c:formatCode>General</c:formatCode>
                <c:ptCount val="4"/>
                <c:pt idx="0">
                  <c:v>96</c:v>
                </c:pt>
                <c:pt idx="1">
                  <c:v>24</c:v>
                </c:pt>
                <c:pt idx="2">
                  <c:v>227</c:v>
                </c:pt>
                <c:pt idx="3">
                  <c:v>25</c:v>
                </c:pt>
              </c:numCache>
            </c:numRef>
          </c:val>
          <c:extLst xmlns:c16r2="http://schemas.microsoft.com/office/drawing/2015/06/chart">
            <c:ext xmlns:c16="http://schemas.microsoft.com/office/drawing/2014/chart" uri="{C3380CC4-5D6E-409C-BE32-E72D297353CC}">
              <c16:uniqueId val="{00000000-3027-4FB0-B39C-E9AAC462CE52}"/>
            </c:ext>
          </c:extLst>
        </c:ser>
        <c:dLbls/>
        <c:gapWidth val="219"/>
        <c:overlap val="-27"/>
        <c:axId val="63942656"/>
        <c:axId val="63944192"/>
      </c:barChart>
      <c:catAx>
        <c:axId val="63942656"/>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44192"/>
        <c:crosses val="autoZero"/>
        <c:auto val="1"/>
        <c:lblAlgn val="ctr"/>
        <c:lblOffset val="100"/>
      </c:catAx>
      <c:valAx>
        <c:axId val="63944192"/>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42656"/>
        <c:crosses val="autoZero"/>
        <c:crossBetween val="between"/>
      </c:valAx>
      <c:spPr>
        <a:noFill/>
        <a:ln>
          <a:noFill/>
        </a:ln>
        <a:effectLst/>
      </c:spPr>
    </c:plotArea>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Employee by State</a:t>
            </a:r>
            <a:endParaRPr lang="en-US" b="1">
              <a:effectLst/>
            </a:endParaRPr>
          </a:p>
        </c:rich>
      </c:tx>
      <c:layout/>
      <c:spPr>
        <a:noFill/>
        <a:ln>
          <a:noFill/>
        </a:ln>
        <a:effectLst/>
      </c:spPr>
    </c:title>
    <c:plotArea>
      <c:layout/>
      <c:barChart>
        <c:barDir val="col"/>
        <c:grouping val="clustered"/>
        <c:ser>
          <c:idx val="0"/>
          <c:order val="0"/>
          <c:spPr>
            <a:solidFill>
              <a:schemeClr val="accent1"/>
            </a:solidFill>
            <a:ln>
              <a:noFill/>
            </a:ln>
            <a:effectLst/>
          </c:spPr>
          <c:cat>
            <c:multiLvlStrRef>
              <c:f>DATA!$F$418:$G$420</c:f>
              <c:multiLvlStrCache>
                <c:ptCount val="3"/>
                <c:lvl>
                  <c:pt idx="0">
                    <c:v>Northeast</c:v>
                  </c:pt>
                  <c:pt idx="1">
                    <c:v>Midwest</c:v>
                  </c:pt>
                  <c:pt idx="2">
                    <c:v>C-Plains</c:v>
                  </c:pt>
                </c:lvl>
                <c:lvl>
                  <c:pt idx="0">
                    <c:v>PA</c:v>
                  </c:pt>
                  <c:pt idx="1">
                    <c:v>IL</c:v>
                  </c:pt>
                  <c:pt idx="2">
                    <c:v>NE</c:v>
                  </c:pt>
                </c:lvl>
              </c:multiLvlStrCache>
            </c:multiLvlStrRef>
          </c:cat>
          <c:val>
            <c:numRef>
              <c:f>DATA!$H$418:$H$420</c:f>
              <c:numCache>
                <c:formatCode>General</c:formatCode>
                <c:ptCount val="3"/>
                <c:pt idx="0">
                  <c:v>148</c:v>
                </c:pt>
                <c:pt idx="1">
                  <c:v>123</c:v>
                </c:pt>
                <c:pt idx="2">
                  <c:v>101</c:v>
                </c:pt>
              </c:numCache>
            </c:numRef>
          </c:val>
          <c:extLst xmlns:c16r2="http://schemas.microsoft.com/office/drawing/2015/06/chart">
            <c:ext xmlns:c16="http://schemas.microsoft.com/office/drawing/2014/chart" uri="{C3380CC4-5D6E-409C-BE32-E72D297353CC}">
              <c16:uniqueId val="{00000000-EE74-45E5-B074-8E306CDC1C59}"/>
            </c:ext>
          </c:extLst>
        </c:ser>
        <c:dLbls/>
        <c:gapWidth val="219"/>
        <c:overlap val="-27"/>
        <c:axId val="64701568"/>
        <c:axId val="64703104"/>
      </c:barChart>
      <c:catAx>
        <c:axId val="64701568"/>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703104"/>
        <c:crosses val="autoZero"/>
        <c:auto val="1"/>
        <c:lblAlgn val="ctr"/>
        <c:lblOffset val="100"/>
      </c:catAx>
      <c:valAx>
        <c:axId val="64703104"/>
        <c:scaling>
          <c:orientation val="minMax"/>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701568"/>
        <c:crosses val="autoZero"/>
        <c:crossBetween val="between"/>
      </c:valAx>
      <c:spPr>
        <a:noFill/>
        <a:ln>
          <a:noFill/>
        </a:ln>
        <a:effectLst/>
      </c:spPr>
    </c:plotArea>
    <c:plotVisOnly val="1"/>
    <c:dispBlanksAs val="gap"/>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190500</xdr:colOff>
      <xdr:row>2</xdr:row>
      <xdr:rowOff>99060</xdr:rowOff>
    </xdr:from>
    <xdr:to>
      <xdr:col>16</xdr:col>
      <xdr:colOff>502920</xdr:colOff>
      <xdr:row>67</xdr:row>
      <xdr:rowOff>30480</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190500" y="464820"/>
          <a:ext cx="10066020" cy="118186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spcBef>
              <a:spcPts val="40"/>
            </a:spcBef>
            <a:spcAft>
              <a:spcPts val="0"/>
            </a:spcAft>
          </a:pPr>
          <a:r>
            <a:rPr lang="en-US" sz="1800">
              <a:effectLst/>
              <a:latin typeface="Times New Roman" panose="02020603050405020304" pitchFamily="18" charset="0"/>
              <a:ea typeface="Verdana" panose="020B0604030504040204" pitchFamily="34" charset="0"/>
              <a:cs typeface="Verdana" panose="020B0604030504040204" pitchFamily="34" charset="0"/>
            </a:rPr>
            <a:t> </a:t>
          </a:r>
          <a:r>
            <a:rPr lang="en-US" sz="1100" b="1">
              <a:effectLst/>
              <a:latin typeface="Verdana" panose="020B0604030504040204" pitchFamily="34" charset="0"/>
              <a:ea typeface="Verdana" panose="020B0604030504040204" pitchFamily="34" charset="0"/>
              <a:cs typeface="Verdana" panose="020B0604030504040204" pitchFamily="34" charset="0"/>
            </a:rPr>
            <a:t>Apply Quantitative Reasoning</a:t>
          </a:r>
          <a:endParaRPr lang="en-US" sz="1100">
            <a:effectLst/>
            <a:latin typeface="Verdana" panose="020B0604030504040204" pitchFamily="34" charset="0"/>
            <a:ea typeface="Verdana" panose="020B0604030504040204" pitchFamily="34" charset="0"/>
            <a:cs typeface="Verdana" panose="020B0604030504040204" pitchFamily="34" charset="0"/>
          </a:endParaRPr>
        </a:p>
        <a:p>
          <a:pPr marL="75565" marR="0">
            <a:lnSpc>
              <a:spcPct val="105000"/>
            </a:lnSpc>
            <a:spcBef>
              <a:spcPts val="1065"/>
            </a:spcBef>
            <a:spcAft>
              <a:spcPts val="0"/>
            </a:spcAft>
          </a:pPr>
          <a:r>
            <a:rPr lang="en-US" sz="1100">
              <a:effectLst/>
              <a:latin typeface="Verdana" panose="020B0604030504040204" pitchFamily="34" charset="0"/>
              <a:ea typeface="Verdana" panose="020B0604030504040204" pitchFamily="34" charset="0"/>
              <a:cs typeface="Verdana" panose="020B0604030504040204" pitchFamily="34" charset="0"/>
            </a:rPr>
            <a:t>Now that you have completed your analysis, think about the patterns you have seen in the workforce. In this final section, you will answer five questions</a:t>
          </a:r>
          <a:r>
            <a:rPr lang="en-US" sz="1100" baseline="0">
              <a:effectLst/>
              <a:latin typeface="Verdana" panose="020B0604030504040204" pitchFamily="34" charset="0"/>
              <a:ea typeface="Verdana" panose="020B0604030504040204" pitchFamily="34" charset="0"/>
              <a:cs typeface="Verdana" panose="020B0604030504040204" pitchFamily="34" charset="0"/>
            </a:rPr>
            <a:t> and write a short essay.</a:t>
          </a:r>
          <a:endParaRPr lang="en-US" sz="1100">
            <a:effectLst/>
            <a:latin typeface="Verdana" panose="020B0604030504040204" pitchFamily="34" charset="0"/>
            <a:ea typeface="Verdana" panose="020B0604030504040204" pitchFamily="34" charset="0"/>
            <a:cs typeface="Verdana" panose="020B0604030504040204" pitchFamily="34" charset="0"/>
          </a:endParaRPr>
        </a:p>
        <a:p>
          <a:pPr marL="75565" marR="0">
            <a:lnSpc>
              <a:spcPct val="105000"/>
            </a:lnSpc>
            <a:spcBef>
              <a:spcPts val="1065"/>
            </a:spcBef>
            <a:spcAft>
              <a:spcPts val="0"/>
            </a:spcAft>
          </a:pPr>
          <a:r>
            <a:rPr lang="en-US" sz="1100">
              <a:effectLst/>
              <a:latin typeface="Verdana" panose="020B0604030504040204" pitchFamily="34" charset="0"/>
              <a:ea typeface="Verdana" panose="020B0604030504040204" pitchFamily="34" charset="0"/>
              <a:cs typeface="Verdana" panose="020B0604030504040204" pitchFamily="34" charset="0"/>
            </a:rPr>
            <a:t>1.</a:t>
          </a:r>
          <a:r>
            <a:rPr lang="en-US" sz="1100" baseline="0">
              <a:effectLst/>
              <a:latin typeface="Verdana" panose="020B0604030504040204" pitchFamily="34" charset="0"/>
              <a:ea typeface="Verdana" panose="020B0604030504040204" pitchFamily="34" charset="0"/>
              <a:cs typeface="Verdana" panose="020B0604030504040204" pitchFamily="34" charset="0"/>
            </a:rPr>
            <a:t> </a:t>
          </a:r>
          <a:r>
            <a:rPr lang="en-US" sz="1100" spc="-5">
              <a:effectLst/>
              <a:latin typeface="Verdana" panose="020B0604030504040204" pitchFamily="34" charset="0"/>
              <a:ea typeface="Verdana" panose="020B0604030504040204" pitchFamily="34" charset="0"/>
              <a:cs typeface="Verdana" panose="020B0604030504040204" pitchFamily="34" charset="0"/>
            </a:rPr>
            <a:t>From the created histogram, it appears that a large share of employees have a salary between $61,000–$140,000 or $141,000–$190,000. This may indicate a reasonable promotion rate for new employees. Is this distribution unimodal or bimodal? Please explain. </a:t>
          </a:r>
        </a:p>
        <a:p>
          <a:pPr marL="75565" marR="0">
            <a:lnSpc>
              <a:spcPct val="105000"/>
            </a:lnSpc>
            <a:spcBef>
              <a:spcPts val="1065"/>
            </a:spcBef>
            <a:spcAft>
              <a:spcPts val="0"/>
            </a:spcAft>
          </a:pPr>
          <a:r>
            <a:rPr lang="en-US" sz="1100" i="1" spc="-5">
              <a:effectLst/>
              <a:latin typeface="Verdana" panose="020B0604030504040204" pitchFamily="34" charset="0"/>
              <a:ea typeface="Verdana" panose="020B0604030504040204" pitchFamily="34" charset="0"/>
              <a:cs typeface="Verdana" panose="020B0604030504040204" pitchFamily="34" charset="0"/>
            </a:rPr>
            <a:t>The histogram</a:t>
          </a:r>
          <a:r>
            <a:rPr lang="en-US" sz="1100" i="1" spc="-5" baseline="0">
              <a:effectLst/>
              <a:latin typeface="Verdana" panose="020B0604030504040204" pitchFamily="34" charset="0"/>
              <a:ea typeface="Verdana" panose="020B0604030504040204" pitchFamily="34" charset="0"/>
              <a:cs typeface="Verdana" panose="020B0604030504040204" pitchFamily="34" charset="0"/>
            </a:rPr>
            <a:t> analysis shows that employees' salaries are distributed in groups of three where some employees earn $61,000, 140,000 and 141,000. Therefore, the distribution of salaries is bimodal distribution because there are two modes in the distribution of salaries. Bimodal is described as the statistic distribution where there is an existince of two different modes in the distribution of values. And tin the distribution of salaries there is more than one mode. </a:t>
          </a:r>
          <a:endParaRPr lang="en-US" sz="1100" i="1" spc="-5">
            <a:effectLst/>
            <a:latin typeface="Verdana" panose="020B0604030504040204" pitchFamily="34" charset="0"/>
            <a:ea typeface="Verdana" panose="020B0604030504040204" pitchFamily="34" charset="0"/>
            <a:cs typeface="Verdana" panose="020B0604030504040204" pitchFamily="34" charset="0"/>
          </a:endParaRPr>
        </a:p>
        <a:p>
          <a:pPr marL="75565" marR="0">
            <a:lnSpc>
              <a:spcPct val="105000"/>
            </a:lnSpc>
            <a:spcBef>
              <a:spcPts val="1065"/>
            </a:spcBef>
            <a:spcAft>
              <a:spcPts val="0"/>
            </a:spcAft>
          </a:pPr>
          <a:r>
            <a:rPr lang="en-US" sz="1100" spc="-5">
              <a:effectLst/>
              <a:latin typeface="Verdana" panose="020B0604030504040204" pitchFamily="34" charset="0"/>
              <a:ea typeface="Verdana" panose="020B0604030504040204" pitchFamily="34" charset="0"/>
              <a:cs typeface="Verdana" panose="020B0604030504040204" pitchFamily="34" charset="0"/>
            </a:rPr>
            <a:t>2. The line chart, as detailed in your "Graph Charts" Excel spreadsheet, shows sales generally increasing over the years, although sales in the first two years were notably lower.  Assuming that the sales are linear, please use the Forecast tool to find projected sales for 2019 and</a:t>
          </a:r>
          <a:r>
            <a:rPr lang="en-US" sz="1100" spc="-5" baseline="0">
              <a:effectLst/>
              <a:latin typeface="Verdana" panose="020B0604030504040204" pitchFamily="34" charset="0"/>
              <a:ea typeface="Verdana" panose="020B0604030504040204" pitchFamily="34" charset="0"/>
              <a:cs typeface="Verdana" panose="020B0604030504040204" pitchFamily="34" charset="0"/>
            </a:rPr>
            <a:t> 2020. Hint: An easy way to do this is to highlight the sales from the data page and apply the Forecast tool to this data.  Your output will be a chart and a new sheet with projected sales for average, upper, and lower range growth.  </a:t>
          </a:r>
        </a:p>
        <a:p>
          <a:pPr marL="75565" marR="0">
            <a:lnSpc>
              <a:spcPct val="105000"/>
            </a:lnSpc>
            <a:spcBef>
              <a:spcPts val="1065"/>
            </a:spcBef>
            <a:spcAft>
              <a:spcPts val="0"/>
            </a:spcAft>
          </a:pPr>
          <a:r>
            <a:rPr lang="en-US" sz="1100" spc="-5">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The</a:t>
          </a:r>
          <a:r>
            <a:rPr lang="en-US" sz="1100" spc="-5"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estimated sales growth for the company from 1999- 2015 is 185%</a:t>
          </a:r>
        </a:p>
        <a:p>
          <a:pPr marL="75565" marR="0" indent="0" defTabSz="914400" eaLnBrk="1" fontAlgn="auto" latinLnBrk="0" hangingPunct="1">
            <a:lnSpc>
              <a:spcPct val="105000"/>
            </a:lnSpc>
            <a:spcBef>
              <a:spcPts val="1065"/>
            </a:spcBef>
            <a:spcAft>
              <a:spcPts val="0"/>
            </a:spcAft>
            <a:buClrTx/>
            <a:buSzTx/>
            <a:buFontTx/>
            <a:buNone/>
            <a:tabLst/>
            <a:defRPr/>
          </a:pPr>
          <a:r>
            <a:rPr lang="en-US" sz="1100" spc="-5"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Estimated sales for the FY 2019 - 60,307,5888 </a:t>
          </a:r>
        </a:p>
        <a:p>
          <a:pPr marL="75565" marR="0" indent="0" defTabSz="914400" eaLnBrk="1" fontAlgn="auto" latinLnBrk="0" hangingPunct="1">
            <a:lnSpc>
              <a:spcPct val="105000"/>
            </a:lnSpc>
            <a:spcBef>
              <a:spcPts val="1065"/>
            </a:spcBef>
            <a:spcAft>
              <a:spcPts val="0"/>
            </a:spcAft>
            <a:buClrTx/>
            <a:buSzTx/>
            <a:buFontTx/>
            <a:buNone/>
            <a:tabLst/>
            <a:defRPr/>
          </a:pPr>
          <a:r>
            <a:rPr lang="en-US" sz="1100" spc="-5"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The estimated sales for the FY 2020 would be  62,458,985. </a:t>
          </a:r>
          <a:endParaRPr lang="en-US" sz="1100" spc="-5">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a:p>
          <a:pPr marL="0" marR="0" lvl="0" indent="0">
            <a:spcBef>
              <a:spcPts val="0"/>
            </a:spcBef>
            <a:spcAft>
              <a:spcPts val="0"/>
            </a:spcAft>
            <a:buSzPts val="1000"/>
            <a:buFontTx/>
            <a:buNone/>
          </a:pPr>
          <a:r>
            <a:rPr lang="en-US" sz="1100" spc="-5">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3.</a:t>
          </a:r>
          <a:r>
            <a:rPr lang="en-US" sz="1100" spc="-5"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a:t>
          </a:r>
          <a:r>
            <a:rPr lang="en-US" sz="1100" spc="-5">
              <a:effectLst/>
              <a:latin typeface="Verdana" panose="020B0604030504040204" pitchFamily="34" charset="0"/>
              <a:ea typeface="Verdana" panose="020B0604030504040204" pitchFamily="34" charset="0"/>
              <a:cs typeface="Verdana" panose="020B0604030504040204" pitchFamily="34" charset="0"/>
            </a:rPr>
            <a:t>The standard deviation provides insight into the distribution of values around the mean. If the standard deviation is small, the more narrow the range between the lowest and highest value. That is, values will cluster close to the mean. From your descriptive statistics, describe your standard deviations. What does this tell you about the variables? </a:t>
          </a:r>
        </a:p>
        <a:p>
          <a:pPr marL="0" marR="0" lvl="0" indent="0">
            <a:spcBef>
              <a:spcPts val="0"/>
            </a:spcBef>
            <a:spcAft>
              <a:spcPts val="0"/>
            </a:spcAft>
            <a:buSzPts val="1000"/>
            <a:buFontTx/>
            <a:buNone/>
          </a:pPr>
          <a:r>
            <a:rPr lang="en-US" sz="1100" spc="-5">
              <a:effectLst/>
              <a:latin typeface="Verdana" panose="020B0604030504040204" pitchFamily="34" charset="0"/>
              <a:ea typeface="Verdana" panose="020B0604030504040204" pitchFamily="34" charset="0"/>
              <a:cs typeface="Verdana" panose="020B0604030504040204" pitchFamily="34" charset="0"/>
            </a:rPr>
            <a:t>The</a:t>
          </a:r>
          <a:r>
            <a:rPr lang="en-US" sz="1100" spc="-5" baseline="0">
              <a:effectLst/>
              <a:latin typeface="Verdana" panose="020B0604030504040204" pitchFamily="34" charset="0"/>
              <a:ea typeface="Verdana" panose="020B0604030504040204" pitchFamily="34" charset="0"/>
              <a:cs typeface="Verdana" panose="020B0604030504040204" pitchFamily="34" charset="0"/>
            </a:rPr>
            <a:t> SD is 32350, which means that there is a big variation on the way salaries are paid in the company. </a:t>
          </a:r>
          <a:r>
            <a:rPr lang="en-US" sz="1100" spc="-5">
              <a:effectLst/>
              <a:latin typeface="Verdana" panose="020B0604030504040204" pitchFamily="34" charset="0"/>
              <a:ea typeface="Verdana" panose="020B0604030504040204" pitchFamily="34" charset="0"/>
              <a:cs typeface="Verdana" panose="020B0604030504040204" pitchFamily="34" charset="0"/>
            </a:rPr>
            <a:t>The statistic indicates that the values</a:t>
          </a:r>
          <a:r>
            <a:rPr lang="en-US" sz="1100" spc="-5" baseline="0">
              <a:effectLst/>
              <a:latin typeface="Verdana" panose="020B0604030504040204" pitchFamily="34" charset="0"/>
              <a:ea typeface="Verdana" panose="020B0604030504040204" pitchFamily="34" charset="0"/>
              <a:cs typeface="Verdana" panose="020B0604030504040204" pitchFamily="34" charset="0"/>
            </a:rPr>
            <a:t> are closer to the mean because the standard deviation of the data is smaller and it is means that the variables are also small. </a:t>
          </a:r>
          <a:endParaRPr lang="en-US" sz="1100" spc="-5">
            <a:effectLst/>
            <a:latin typeface="Verdana" panose="020B0604030504040204" pitchFamily="34" charset="0"/>
            <a:ea typeface="Verdana" panose="020B0604030504040204" pitchFamily="34" charset="0"/>
            <a:cs typeface="Verdana" panose="020B0604030504040204" pitchFamily="34" charset="0"/>
          </a:endParaRPr>
        </a:p>
        <a:p>
          <a:pPr marL="0" marR="0" lvl="0" indent="0">
            <a:spcBef>
              <a:spcPts val="0"/>
            </a:spcBef>
            <a:spcAft>
              <a:spcPts val="0"/>
            </a:spcAft>
            <a:buSzPts val="1000"/>
            <a:buFontTx/>
            <a:buNone/>
          </a:pPr>
          <a:endParaRPr lang="en-US" sz="1100" spc="-5">
            <a:effectLst/>
            <a:latin typeface="Verdana" panose="020B0604030504040204" pitchFamily="34" charset="0"/>
            <a:ea typeface="Verdana" panose="020B0604030504040204" pitchFamily="34" charset="0"/>
            <a:cs typeface="Verdana" panose="020B0604030504040204" pitchFamily="34" charset="0"/>
          </a:endParaRPr>
        </a:p>
        <a:p>
          <a:pPr marL="0" marR="0" lvl="0" indent="0">
            <a:spcBef>
              <a:spcPts val="0"/>
            </a:spcBef>
            <a:spcAft>
              <a:spcPts val="0"/>
            </a:spcAft>
            <a:buSzPts val="1000"/>
            <a:buFontTx/>
            <a:buNone/>
          </a:pPr>
          <a:endParaRPr lang="en-US" sz="1100" spc="-5">
            <a:effectLst/>
            <a:latin typeface="Verdana" panose="020B0604030504040204" pitchFamily="34" charset="0"/>
            <a:ea typeface="Verdana" panose="020B0604030504040204" pitchFamily="34" charset="0"/>
            <a:cs typeface="Verdana" panose="020B0604030504040204" pitchFamily="34" charset="0"/>
          </a:endParaRPr>
        </a:p>
        <a:p>
          <a:pPr marL="0" marR="0" lvl="0" indent="0">
            <a:spcBef>
              <a:spcPts val="0"/>
            </a:spcBef>
            <a:spcAft>
              <a:spcPts val="0"/>
            </a:spcAft>
            <a:buSzPts val="1000"/>
            <a:buFontTx/>
            <a:buNone/>
          </a:pPr>
          <a:r>
            <a:rPr lang="en-US" sz="1100" spc="-5">
              <a:effectLst/>
              <a:latin typeface="Verdana" panose="020B0604030504040204" pitchFamily="34" charset="0"/>
              <a:ea typeface="Verdana" panose="020B0604030504040204" pitchFamily="34" charset="0"/>
              <a:cs typeface="Verdana" panose="020B0604030504040204" pitchFamily="34" charset="0"/>
            </a:rPr>
            <a:t>4. The company has a keen interest in the educational, race, and gender makeup of its workforce. Its emphasis is on a diverse, dynamic workforce. From your "Graph Charts" spreadsheet, describe your pie chart findings for these characteristics of the workforce. Describe how you would determine if the company was meeting expectations on these characteristics.</a:t>
          </a:r>
        </a:p>
        <a:p>
          <a:pPr marL="0" marR="0" lvl="0" indent="0">
            <a:spcBef>
              <a:spcPts val="0"/>
            </a:spcBef>
            <a:spcAft>
              <a:spcPts val="0"/>
            </a:spcAft>
            <a:buSzPts val="1000"/>
            <a:buFontTx/>
            <a:buNone/>
          </a:pPr>
          <a:r>
            <a:rPr lang="en-US" sz="1100" spc="-5">
              <a:effectLst/>
              <a:latin typeface="Verdana" panose="020B0604030504040204" pitchFamily="34" charset="0"/>
              <a:ea typeface="Verdana" panose="020B0604030504040204" pitchFamily="34" charset="0"/>
              <a:cs typeface="Verdana" panose="020B0604030504040204" pitchFamily="34" charset="0"/>
            </a:rPr>
            <a:t>The</a:t>
          </a:r>
          <a:r>
            <a:rPr lang="en-US" sz="1100" spc="-5" baseline="0">
              <a:effectLst/>
              <a:latin typeface="Verdana" panose="020B0604030504040204" pitchFamily="34" charset="0"/>
              <a:ea typeface="Verdana" panose="020B0604030504040204" pitchFamily="34" charset="0"/>
              <a:cs typeface="Verdana" panose="020B0604030504040204" pitchFamily="34" charset="0"/>
            </a:rPr>
            <a:t> diversity exist inthe company but looking at the piechart there is lack of mix of gender, race, education level and marital status.  There many men compared to women in the company and many caucasian.  The firm would likely to strive if it decides to hire several people from the minorities to bridge the company in the company.</a:t>
          </a:r>
          <a:endParaRPr lang="en-US" sz="1100" spc="-5">
            <a:effectLst/>
            <a:latin typeface="Verdana" panose="020B0604030504040204" pitchFamily="34" charset="0"/>
            <a:ea typeface="Verdana" panose="020B0604030504040204" pitchFamily="34" charset="0"/>
            <a:cs typeface="Verdana" panose="020B0604030504040204" pitchFamily="34" charset="0"/>
          </a:endParaRPr>
        </a:p>
        <a:p>
          <a:pPr marL="0" marR="0" lvl="0" indent="0">
            <a:spcBef>
              <a:spcPts val="0"/>
            </a:spcBef>
            <a:spcAft>
              <a:spcPts val="0"/>
            </a:spcAft>
            <a:buSzPts val="1000"/>
            <a:buFontTx/>
            <a:buNone/>
          </a:pPr>
          <a:r>
            <a:rPr lang="en-US" sz="1100" spc="-5">
              <a:effectLst/>
              <a:latin typeface="Verdana" panose="020B0604030504040204" pitchFamily="34" charset="0"/>
              <a:ea typeface="Verdana" panose="020B0604030504040204" pitchFamily="34" charset="0"/>
              <a:cs typeface="Verdana" panose="020B0604030504040204" pitchFamily="34" charset="0"/>
            </a:rPr>
            <a:t>5. The company is conducting an analysis on how many positions to create to keep up with demand. Specifically, it wants to know an estimate of the number of positions per job title. From your Excel chart, identify the mode of the job title distribution. Describe your findings.</a:t>
          </a:r>
        </a:p>
        <a:p>
          <a:pPr marL="0" marR="0" lvl="0" indent="0">
            <a:spcBef>
              <a:spcPts val="0"/>
            </a:spcBef>
            <a:spcAft>
              <a:spcPts val="0"/>
            </a:spcAft>
            <a:buSzPts val="1000"/>
            <a:buFontTx/>
            <a:buNone/>
          </a:pPr>
          <a:r>
            <a:rPr lang="en-US" sz="1100" i="1" spc="-5">
              <a:effectLst/>
              <a:latin typeface="Verdana" panose="020B0604030504040204" pitchFamily="34" charset="0"/>
              <a:ea typeface="Verdana" panose="020B0604030504040204" pitchFamily="34" charset="0"/>
              <a:cs typeface="Verdana" panose="020B0604030504040204" pitchFamily="34" charset="0"/>
            </a:rPr>
            <a:t>Analysis</a:t>
          </a:r>
          <a:r>
            <a:rPr lang="en-US" sz="1100" i="1" spc="-5" baseline="0">
              <a:effectLst/>
              <a:latin typeface="Verdana" panose="020B0604030504040204" pitchFamily="34" charset="0"/>
              <a:ea typeface="Verdana" panose="020B0604030504040204" pitchFamily="34" charset="0"/>
              <a:cs typeface="Verdana" panose="020B0604030504040204" pitchFamily="34" charset="0"/>
            </a:rPr>
            <a:t> of the job distribution indicates that the mode is 1, which means that there are several positions in the company, which is only occupied by one employee. However, to keep the demand the company would be compelled to hire additional employees to fill the gap. The enginerin, machinist and general shop would need additional staffs. There is also one mangers for several employees especially engineering staffs and therefore, more manager would be hired</a:t>
          </a:r>
          <a:r>
            <a:rPr lang="en-US" sz="1100" spc="-5" baseline="0">
              <a:effectLst/>
              <a:latin typeface="Verdana" panose="020B0604030504040204" pitchFamily="34" charset="0"/>
              <a:ea typeface="Verdana" panose="020B0604030504040204" pitchFamily="34" charset="0"/>
              <a:cs typeface="Verdana" panose="020B0604030504040204" pitchFamily="34" charset="0"/>
            </a:rPr>
            <a:t>. </a:t>
          </a:r>
          <a:endParaRPr lang="en-US" sz="1100" spc="-5">
            <a:effectLst/>
            <a:latin typeface="Verdana" panose="020B0604030504040204" pitchFamily="34" charset="0"/>
            <a:ea typeface="Verdana" panose="020B0604030504040204" pitchFamily="34" charset="0"/>
            <a:cs typeface="Verdana" panose="020B0604030504040204" pitchFamily="34" charset="0"/>
          </a:endParaRPr>
        </a:p>
        <a:p>
          <a:pPr marL="0" marR="0" lvl="0" indent="0">
            <a:spcBef>
              <a:spcPts val="0"/>
            </a:spcBef>
            <a:spcAft>
              <a:spcPts val="0"/>
            </a:spcAft>
            <a:buSzPts val="1000"/>
            <a:buFontTx/>
            <a:buNone/>
          </a:pPr>
          <a:r>
            <a:rPr lang="en-US" sz="1100" b="1" spc="-5">
              <a:effectLst/>
              <a:latin typeface="Verdana" panose="020B0604030504040204" pitchFamily="34" charset="0"/>
              <a:ea typeface="Verdana" panose="020B0604030504040204" pitchFamily="34" charset="0"/>
              <a:cs typeface="Verdana" panose="020B0604030504040204" pitchFamily="34" charset="0"/>
            </a:rPr>
            <a:t>FINAL ESSAY:</a:t>
          </a:r>
        </a:p>
        <a:p>
          <a:pPr marL="0" marR="0" lvl="0" indent="0">
            <a:spcBef>
              <a:spcPts val="0"/>
            </a:spcBef>
            <a:spcAft>
              <a:spcPts val="0"/>
            </a:spcAft>
            <a:buSzPts val="1000"/>
            <a:buFontTx/>
            <a:buNone/>
          </a:pPr>
          <a:endParaRPr lang="en-US" sz="1100" b="1" spc="-5">
            <a:effectLst/>
            <a:latin typeface="Verdana" panose="020B0604030504040204" pitchFamily="34" charset="0"/>
            <a:ea typeface="Verdana" panose="020B0604030504040204" pitchFamily="34" charset="0"/>
            <a:cs typeface="Verdana" panose="020B0604030504040204" pitchFamily="34" charset="0"/>
          </a:endParaRPr>
        </a:p>
        <a:p>
          <a:pPr marL="0" marR="0" lvl="0" indent="0">
            <a:spcBef>
              <a:spcPts val="0"/>
            </a:spcBef>
            <a:spcAft>
              <a:spcPts val="0"/>
            </a:spcAft>
            <a:buSzPts val="1000"/>
            <a:buFontTx/>
            <a:buNone/>
          </a:pPr>
          <a:r>
            <a:rPr lang="en-US" sz="1100" spc="-5">
              <a:effectLst/>
              <a:latin typeface="Verdana" panose="020B0604030504040204" pitchFamily="34" charset="0"/>
              <a:ea typeface="Verdana" panose="020B0604030504040204" pitchFamily="34" charset="0"/>
              <a:cs typeface="Verdana" panose="020B0604030504040204" pitchFamily="34" charset="0"/>
            </a:rPr>
            <a:t>Now that you have done all the work with data, you will write a short three- to four-paragraph summary of your analysis. This is important. While you have done a wonderful job with your analysis, you can never assume that the end user will be able to interpret the data the way it should be understood. Supporting narrative is helpful. Never simply provide a "raw data" dump. Instead, seek to provide information!</a:t>
          </a:r>
        </a:p>
        <a:p>
          <a:pPr marL="73660" marR="0">
            <a:spcBef>
              <a:spcPts val="350"/>
            </a:spcBef>
            <a:spcAft>
              <a:spcPts val="0"/>
            </a:spcAft>
          </a:pPr>
          <a:r>
            <a:rPr lang="en-US" sz="1100">
              <a:effectLst/>
              <a:latin typeface="Verdana" panose="020B0604030504040204" pitchFamily="34" charset="0"/>
              <a:ea typeface="Verdana" panose="020B0604030504040204" pitchFamily="34" charset="0"/>
              <a:cs typeface="Verdana" panose="020B0604030504040204" pitchFamily="34" charset="0"/>
            </a:rPr>
            <a:t/>
          </a:r>
          <a:br>
            <a:rPr lang="en-US" sz="1100">
              <a:effectLst/>
              <a:latin typeface="Verdana" panose="020B0604030504040204" pitchFamily="34" charset="0"/>
              <a:ea typeface="Verdana" panose="020B0604030504040204" pitchFamily="34" charset="0"/>
              <a:cs typeface="Verdana" panose="020B0604030504040204" pitchFamily="34" charset="0"/>
            </a:rPr>
          </a:br>
          <a:r>
            <a:rPr lang="en-US" sz="1100" b="1" kern="0">
              <a:effectLst/>
              <a:latin typeface="Verdana" panose="020B0604030504040204" pitchFamily="34" charset="0"/>
              <a:ea typeface="Verdana" panose="020B0604030504040204" pitchFamily="34" charset="0"/>
              <a:cs typeface="Verdana" panose="020B0604030504040204" pitchFamily="34" charset="0"/>
            </a:rPr>
            <a:t>Structure your essay like this:</a:t>
          </a:r>
        </a:p>
        <a:p>
          <a:pPr marL="342900" marR="292735" lvl="0" indent="-342900">
            <a:lnSpc>
              <a:spcPct val="105000"/>
            </a:lnSpc>
            <a:spcBef>
              <a:spcPts val="890"/>
            </a:spcBef>
            <a:spcAft>
              <a:spcPts val="0"/>
            </a:spcAft>
            <a:buSzPts val="1000"/>
            <a:buFont typeface="Verdana" panose="020B0604030504040204" pitchFamily="34" charset="0"/>
            <a:buAutoNum type="alphaLcPeriod"/>
            <a:tabLst>
              <a:tab pos="302895" algn="l"/>
            </a:tabLst>
          </a:pPr>
          <a:r>
            <a:rPr lang="en-US" sz="1100" spc="-5">
              <a:effectLst/>
              <a:latin typeface="Verdana" panose="020B0604030504040204" pitchFamily="34" charset="0"/>
              <a:ea typeface="Verdana" panose="020B0604030504040204" pitchFamily="34" charset="0"/>
              <a:cs typeface="Verdana" panose="020B0604030504040204" pitchFamily="34" charset="0"/>
            </a:rPr>
            <a:t>Write a one-paragraph narrative summary of your findings, describing patterns of interest.</a:t>
          </a:r>
        </a:p>
        <a:p>
          <a:pPr marL="342900" marR="0" lvl="0" indent="-342900">
            <a:lnSpc>
              <a:spcPts val="1215"/>
            </a:lnSpc>
            <a:spcBef>
              <a:spcPts val="0"/>
            </a:spcBef>
            <a:spcAft>
              <a:spcPts val="0"/>
            </a:spcAft>
            <a:buSzPts val="1000"/>
            <a:buFont typeface="Verdana" panose="020B0604030504040204" pitchFamily="34" charset="0"/>
            <a:buAutoNum type="alphaLcPeriod"/>
            <a:tabLst>
              <a:tab pos="302895" algn="l"/>
            </a:tabLst>
          </a:pPr>
          <a:r>
            <a:rPr lang="en-US" sz="1100" spc="-5">
              <a:effectLst/>
              <a:latin typeface="Verdana" panose="020B0604030504040204" pitchFamily="34" charset="0"/>
              <a:ea typeface="Verdana" panose="020B0604030504040204" pitchFamily="34" charset="0"/>
              <a:cs typeface="Verdana" panose="020B0604030504040204" pitchFamily="34" charset="0"/>
            </a:rPr>
            <a:t>Provide an explanation of the potential relevance of such</a:t>
          </a:r>
          <a:r>
            <a:rPr lang="en-US" sz="1100" spc="-125">
              <a:effectLst/>
              <a:latin typeface="Verdana" panose="020B0604030504040204" pitchFamily="34" charset="0"/>
              <a:ea typeface="Verdana" panose="020B0604030504040204" pitchFamily="34" charset="0"/>
              <a:cs typeface="Verdana" panose="020B0604030504040204" pitchFamily="34" charset="0"/>
            </a:rPr>
            <a:t> </a:t>
          </a:r>
          <a:r>
            <a:rPr lang="en-US" sz="1100" spc="-5">
              <a:effectLst/>
              <a:latin typeface="Verdana" panose="020B0604030504040204" pitchFamily="34" charset="0"/>
              <a:ea typeface="Verdana" panose="020B0604030504040204" pitchFamily="34" charset="0"/>
              <a:cs typeface="Verdana" panose="020B0604030504040204" pitchFamily="34" charset="0"/>
            </a:rPr>
            <a:t>patterns.</a:t>
          </a:r>
        </a:p>
        <a:p>
          <a:pPr marL="342900" marR="484505" lvl="0" indent="-342900">
            <a:lnSpc>
              <a:spcPct val="105000"/>
            </a:lnSpc>
            <a:spcBef>
              <a:spcPts val="60"/>
            </a:spcBef>
            <a:spcAft>
              <a:spcPts val="0"/>
            </a:spcAft>
            <a:buSzPts val="1000"/>
            <a:buFont typeface="Verdana" panose="020B0604030504040204" pitchFamily="34" charset="0"/>
            <a:buAutoNum type="alphaLcPeriod"/>
            <a:tabLst>
              <a:tab pos="302895" algn="l"/>
            </a:tabLst>
          </a:pPr>
          <a:r>
            <a:rPr lang="en-US" sz="1100" spc="-5">
              <a:effectLst/>
              <a:latin typeface="Verdana" panose="020B0604030504040204" pitchFamily="34" charset="0"/>
              <a:ea typeface="Verdana" panose="020B0604030504040204" pitchFamily="34" charset="0"/>
              <a:cs typeface="Verdana" panose="020B0604030504040204" pitchFamily="34" charset="0"/>
            </a:rPr>
            <a:t>Provide a description of how you would investigate further to determine if your results are "good or bad" for the</a:t>
          </a:r>
          <a:r>
            <a:rPr lang="en-US" sz="1100" spc="-25">
              <a:effectLst/>
              <a:latin typeface="Verdana" panose="020B0604030504040204" pitchFamily="34" charset="0"/>
              <a:ea typeface="Verdana" panose="020B0604030504040204" pitchFamily="34" charset="0"/>
              <a:cs typeface="Verdana" panose="020B0604030504040204" pitchFamily="34" charset="0"/>
            </a:rPr>
            <a:t> </a:t>
          </a:r>
          <a:r>
            <a:rPr lang="en-US" sz="1100" spc="-5">
              <a:effectLst/>
              <a:latin typeface="Verdana" panose="020B0604030504040204" pitchFamily="34" charset="0"/>
              <a:ea typeface="Verdana" panose="020B0604030504040204" pitchFamily="34" charset="0"/>
              <a:cs typeface="Verdana" panose="020B0604030504040204" pitchFamily="34" charset="0"/>
            </a:rPr>
            <a:t>company.</a:t>
          </a:r>
        </a:p>
        <a:p>
          <a:pPr marL="64770" marR="250825" algn="just">
            <a:lnSpc>
              <a:spcPct val="105000"/>
            </a:lnSpc>
            <a:spcBef>
              <a:spcPts val="910"/>
            </a:spcBef>
            <a:spcAft>
              <a:spcPts val="0"/>
            </a:spcAft>
          </a:pPr>
          <a:r>
            <a:rPr lang="en-US" sz="1100" b="1" kern="0">
              <a:effectLst/>
              <a:latin typeface="Verdana" panose="020B0604030504040204" pitchFamily="34" charset="0"/>
              <a:ea typeface="Verdana" panose="020B0604030504040204" pitchFamily="34" charset="0"/>
              <a:cs typeface="Verdana" panose="020B0604030504040204" pitchFamily="34" charset="0"/>
            </a:rPr>
            <a:t>Prepare your response in this workbook. (Simply expand this text box</a:t>
          </a:r>
          <a:r>
            <a:rPr lang="en-US" sz="1100" b="1" kern="0" baseline="0">
              <a:effectLst/>
              <a:latin typeface="Verdana" panose="020B0604030504040204" pitchFamily="34" charset="0"/>
              <a:ea typeface="Verdana" panose="020B0604030504040204" pitchFamily="34" charset="0"/>
              <a:cs typeface="Verdana" panose="020B0604030504040204" pitchFamily="34" charset="0"/>
            </a:rPr>
            <a:t> to accommodate your essay and other answers.)</a:t>
          </a:r>
        </a:p>
        <a:p>
          <a:pPr marL="64770" marR="250825" algn="just">
            <a:lnSpc>
              <a:spcPct val="105000"/>
            </a:lnSpc>
            <a:spcBef>
              <a:spcPts val="910"/>
            </a:spcBef>
            <a:spcAft>
              <a:spcPts val="0"/>
            </a:spcAft>
          </a:pPr>
          <a:r>
            <a:rPr lang="en-US" sz="1100" b="0" kern="0" baseline="0">
              <a:effectLst/>
              <a:latin typeface="Verdana" panose="020B0604030504040204" pitchFamily="34" charset="0"/>
              <a:ea typeface="Verdana" panose="020B0604030504040204" pitchFamily="34" charset="0"/>
              <a:cs typeface="Verdana" panose="020B0604030504040204" pitchFamily="34" charset="0"/>
            </a:rPr>
            <a:t>The data analysis data gives a better representation of the characteristics employees that work at the firm. It shows that sales of the products increases the demand level increases as well and therefore, appratent reason to get additional resources is created.  However, if the firm's goal is to represent diversity then it needs to have more people in the categories with lower statistic to improve the racial reflection in the company. This illustrates the statistic analysis of the finding on employees of the company. </a:t>
          </a:r>
        </a:p>
        <a:p>
          <a:pPr marL="64770" marR="250825" algn="just">
            <a:lnSpc>
              <a:spcPct val="105000"/>
            </a:lnSpc>
            <a:spcBef>
              <a:spcPts val="910"/>
            </a:spcBef>
            <a:spcAft>
              <a:spcPts val="0"/>
            </a:spcAft>
          </a:pPr>
          <a:r>
            <a:rPr lang="en-US" sz="1100" b="0" kern="0" baseline="0">
              <a:effectLst/>
              <a:latin typeface="Verdana" panose="020B0604030504040204" pitchFamily="34" charset="0"/>
              <a:ea typeface="Verdana" panose="020B0604030504040204" pitchFamily="34" charset="0"/>
              <a:cs typeface="Verdana" panose="020B0604030504040204" pitchFamily="34" charset="0"/>
            </a:rPr>
            <a:t>The data shows that there are few employees who have graduated from institutions of higher learning and only few have graduated from secondary school. with focus on education, the statistic shows that only male caucasian have more than high school degree while remaining are only having high school degree.  The data also shows that there is several jobs which are being done by one person and the trend is very imbalance to many lower level workers. It is also shows that the average salary of employees is 61K which is fine, but if the company decides to hire more employees, it would be forced to bridge the gap. </a:t>
          </a:r>
        </a:p>
        <a:p>
          <a:pPr marL="64770" marR="250825" algn="just">
            <a:lnSpc>
              <a:spcPct val="105000"/>
            </a:lnSpc>
            <a:spcBef>
              <a:spcPts val="910"/>
            </a:spcBef>
            <a:spcAft>
              <a:spcPts val="0"/>
            </a:spcAft>
          </a:pPr>
          <a:r>
            <a:rPr lang="en-US" sz="1100" b="0" kern="0" baseline="0">
              <a:effectLst/>
              <a:latin typeface="Verdana" panose="020B0604030504040204" pitchFamily="34" charset="0"/>
              <a:ea typeface="Verdana" panose="020B0604030504040204" pitchFamily="34" charset="0"/>
              <a:cs typeface="Verdana" panose="020B0604030504040204" pitchFamily="34" charset="0"/>
            </a:rPr>
            <a:t>Though the statistic analysis of the organization do not seems to be negative. The sales of the organization seems to growing and always high. the only issue is to find out how the health of the employees are measured and some personal preferences whould also be analyed to understand how employees usually enjoy their work. It is important analysis for the company, if it wnats to continue enjoying steady growth in sales. It is important to ensure that staffs are really satisfied and the best way would be to motivate employees using various tactics.</a:t>
          </a:r>
        </a:p>
        <a:p>
          <a:pPr marL="64770" marR="250825" algn="just">
            <a:lnSpc>
              <a:spcPct val="105000"/>
            </a:lnSpc>
            <a:spcBef>
              <a:spcPts val="910"/>
            </a:spcBef>
            <a:spcAft>
              <a:spcPts val="0"/>
            </a:spcAft>
          </a:pPr>
          <a:r>
            <a:rPr lang="en-US" sz="1100" b="0" kern="0" baseline="0">
              <a:effectLst/>
              <a:latin typeface="Verdana" panose="020B0604030504040204" pitchFamily="34" charset="0"/>
              <a:ea typeface="Verdana" panose="020B0604030504040204" pitchFamily="34" charset="0"/>
              <a:cs typeface="Verdana" panose="020B0604030504040204" pitchFamily="34" charset="0"/>
            </a:rPr>
            <a:t>A hostilw working enviroment is not appropriate and it can bring down a business. I would therefore, suggest current staffs questionnaires or interviews regarding their level of satisfaction with the company. Some statistic analysis which I would recommend are about company's turnover history, questionnaire to employees who are not in the management, and the next survey to be done among the employees in the management position regarding the best way they can help the company to succeed. </a:t>
          </a:r>
        </a:p>
        <a:p>
          <a:pPr marL="64770" marR="250825" algn="just">
            <a:lnSpc>
              <a:spcPct val="105000"/>
            </a:lnSpc>
            <a:spcBef>
              <a:spcPts val="910"/>
            </a:spcBef>
            <a:spcAft>
              <a:spcPts val="0"/>
            </a:spcAft>
          </a:pPr>
          <a:endParaRPr lang="en-US" sz="1100" b="0" kern="0" baseline="0">
            <a:effectLst/>
            <a:latin typeface="Verdana" panose="020B0604030504040204" pitchFamily="34" charset="0"/>
            <a:ea typeface="Verdana" panose="020B0604030504040204" pitchFamily="34" charset="0"/>
            <a:cs typeface="Verdana" panose="020B0604030504040204" pitchFamily="34" charset="0"/>
          </a:endParaRPr>
        </a:p>
        <a:p>
          <a:pPr marL="64770" marR="250825" algn="just">
            <a:lnSpc>
              <a:spcPct val="105000"/>
            </a:lnSpc>
            <a:spcBef>
              <a:spcPts val="910"/>
            </a:spcBef>
            <a:spcAft>
              <a:spcPts val="0"/>
            </a:spcAft>
          </a:pPr>
          <a:r>
            <a:rPr lang="en-US" sz="1100" b="0" kern="0" baseline="0">
              <a:effectLst/>
              <a:latin typeface="Verdana" panose="020B0604030504040204" pitchFamily="34" charset="0"/>
              <a:ea typeface="Verdana" panose="020B0604030504040204" pitchFamily="34" charset="0"/>
              <a:cs typeface="Verdana" panose="020B0604030504040204" pitchFamily="34" charset="0"/>
            </a:rPr>
            <a:t> </a:t>
          </a:r>
        </a:p>
        <a:p>
          <a:pPr marL="64770" marR="250825" algn="just">
            <a:lnSpc>
              <a:spcPct val="105000"/>
            </a:lnSpc>
            <a:spcBef>
              <a:spcPts val="910"/>
            </a:spcBef>
            <a:spcAft>
              <a:spcPts val="0"/>
            </a:spcAft>
          </a:pPr>
          <a:endParaRPr lang="en-US"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238125</xdr:colOff>
      <xdr:row>0</xdr:row>
      <xdr:rowOff>180975</xdr:rowOff>
    </xdr:from>
    <xdr:to>
      <xdr:col>9</xdr:col>
      <xdr:colOff>238125</xdr:colOff>
      <xdr:row>10</xdr:row>
      <xdr:rowOff>180975</xdr:rowOff>
    </xdr:to>
    <xdr:graphicFrame macro="">
      <xdr:nvGraphicFramePr>
        <xdr:cNvPr id="2" name="Chart 1">
          <a:extLst>
            <a:ext uri="{FF2B5EF4-FFF2-40B4-BE49-F238E27FC236}">
              <a16:creationId xmlns:a16="http://schemas.microsoft.com/office/drawing/2014/main" xmlns="" id="{4929CCB1-B88D-49BE-9BB6-AC9CB9E7B25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238125</xdr:colOff>
      <xdr:row>0</xdr:row>
      <xdr:rowOff>180975</xdr:rowOff>
    </xdr:from>
    <xdr:to>
      <xdr:col>9</xdr:col>
      <xdr:colOff>238125</xdr:colOff>
      <xdr:row>10</xdr:row>
      <xdr:rowOff>180975</xdr:rowOff>
    </xdr:to>
    <xdr:graphicFrame macro="">
      <xdr:nvGraphicFramePr>
        <xdr:cNvPr id="2" name="Chart 1">
          <a:extLst>
            <a:ext uri="{FF2B5EF4-FFF2-40B4-BE49-F238E27FC236}">
              <a16:creationId xmlns:a16="http://schemas.microsoft.com/office/drawing/2014/main" xmlns="" id="{907DDF53-0013-4D52-959A-EC9418579EC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161925</xdr:colOff>
      <xdr:row>473</xdr:row>
      <xdr:rowOff>0</xdr:rowOff>
    </xdr:from>
    <xdr:to>
      <xdr:col>14</xdr:col>
      <xdr:colOff>533400</xdr:colOff>
      <xdr:row>493</xdr:row>
      <xdr:rowOff>47625</xdr:rowOff>
    </xdr:to>
    <xdr:graphicFrame macro="">
      <xdr:nvGraphicFramePr>
        <xdr:cNvPr id="3" name="Chart 2">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1309687</xdr:colOff>
      <xdr:row>516</xdr:row>
      <xdr:rowOff>66675</xdr:rowOff>
    </xdr:from>
    <xdr:to>
      <xdr:col>3</xdr:col>
      <xdr:colOff>366712</xdr:colOff>
      <xdr:row>530</xdr:row>
      <xdr:rowOff>142875</xdr:rowOff>
    </xdr:to>
    <xdr:graphicFrame macro="">
      <xdr:nvGraphicFramePr>
        <xdr:cNvPr id="4" name="Chart 3">
          <a:extLst>
            <a:ext uri="{FF2B5EF4-FFF2-40B4-BE49-F238E27FC236}">
              <a16:creationId xmlns:a16="http://schemas.microsoft.com/office/drawing/2014/main" xmlns=""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985837</xdr:colOff>
      <xdr:row>552</xdr:row>
      <xdr:rowOff>114300</xdr:rowOff>
    </xdr:from>
    <xdr:to>
      <xdr:col>3</xdr:col>
      <xdr:colOff>42862</xdr:colOff>
      <xdr:row>567</xdr:row>
      <xdr:rowOff>0</xdr:rowOff>
    </xdr:to>
    <xdr:graphicFrame macro="">
      <xdr:nvGraphicFramePr>
        <xdr:cNvPr id="5" name="Chart 4">
          <a:extLst>
            <a:ext uri="{FF2B5EF4-FFF2-40B4-BE49-F238E27FC236}">
              <a16:creationId xmlns:a16="http://schemas.microsoft.com/office/drawing/2014/main" xmlns=""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1414462</xdr:colOff>
      <xdr:row>582</xdr:row>
      <xdr:rowOff>180975</xdr:rowOff>
    </xdr:from>
    <xdr:to>
      <xdr:col>3</xdr:col>
      <xdr:colOff>471487</xdr:colOff>
      <xdr:row>599</xdr:row>
      <xdr:rowOff>19050</xdr:rowOff>
    </xdr:to>
    <xdr:graphicFrame macro="">
      <xdr:nvGraphicFramePr>
        <xdr:cNvPr id="7" name="Chart 6">
          <a:extLst>
            <a:ext uri="{FF2B5EF4-FFF2-40B4-BE49-F238E27FC236}">
              <a16:creationId xmlns:a16="http://schemas.microsoft.com/office/drawing/2014/main" xmlns=""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439</xdr:row>
      <xdr:rowOff>0</xdr:rowOff>
    </xdr:from>
    <xdr:to>
      <xdr:col>5</xdr:col>
      <xdr:colOff>9524</xdr:colOff>
      <xdr:row>462</xdr:row>
      <xdr:rowOff>95250</xdr:rowOff>
    </xdr:to>
    <xdr:graphicFrame macro="">
      <xdr:nvGraphicFramePr>
        <xdr:cNvPr id="10" name="Chart 9">
          <a:extLst>
            <a:ext uri="{FF2B5EF4-FFF2-40B4-BE49-F238E27FC236}">
              <a16:creationId xmlns:a16="http://schemas.microsoft.com/office/drawing/2014/main" xmlns=""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8</xdr:col>
      <xdr:colOff>285750</xdr:colOff>
      <xdr:row>15</xdr:row>
      <xdr:rowOff>76200</xdr:rowOff>
    </xdr:to>
    <xdr:graphicFrame macro="">
      <xdr:nvGraphicFramePr>
        <xdr:cNvPr id="3" name="Chart 2">
          <a:extLst>
            <a:ext uri="{FF2B5EF4-FFF2-40B4-BE49-F238E27FC236}">
              <a16:creationId xmlns:a16="http://schemas.microsoft.com/office/drawing/2014/main" xmlns="" id="{AD68C409-85EC-47C1-AB28-3A7BC838A2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0</xdr:row>
      <xdr:rowOff>142875</xdr:rowOff>
    </xdr:from>
    <xdr:to>
      <xdr:col>18</xdr:col>
      <xdr:colOff>323850</xdr:colOff>
      <xdr:row>15</xdr:row>
      <xdr:rowOff>28575</xdr:rowOff>
    </xdr:to>
    <xdr:graphicFrame macro="">
      <xdr:nvGraphicFramePr>
        <xdr:cNvPr id="5" name="Chart 4">
          <a:extLst>
            <a:ext uri="{FF2B5EF4-FFF2-40B4-BE49-F238E27FC236}">
              <a16:creationId xmlns:a16="http://schemas.microsoft.com/office/drawing/2014/main" xmlns="" id="{361E1A05-0D3E-403F-94EC-5A4C3E5BEE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20</xdr:row>
      <xdr:rowOff>0</xdr:rowOff>
    </xdr:from>
    <xdr:to>
      <xdr:col>10</xdr:col>
      <xdr:colOff>514350</xdr:colOff>
      <xdr:row>38</xdr:row>
      <xdr:rowOff>114300</xdr:rowOff>
    </xdr:to>
    <xdr:graphicFrame macro="">
      <xdr:nvGraphicFramePr>
        <xdr:cNvPr id="7" name="Chart 6">
          <a:extLst>
            <a:ext uri="{FF2B5EF4-FFF2-40B4-BE49-F238E27FC236}">
              <a16:creationId xmlns:a16="http://schemas.microsoft.com/office/drawing/2014/main" xmlns="" id="{9760BA62-4AC0-48FD-B726-B0BA81B0B0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985837</xdr:colOff>
      <xdr:row>557</xdr:row>
      <xdr:rowOff>114300</xdr:rowOff>
    </xdr:from>
    <xdr:to>
      <xdr:col>3</xdr:col>
      <xdr:colOff>42862</xdr:colOff>
      <xdr:row>572</xdr:row>
      <xdr:rowOff>0</xdr:rowOff>
    </xdr:to>
    <xdr:graphicFrame macro="">
      <xdr:nvGraphicFramePr>
        <xdr:cNvPr id="4" name="Chart 3">
          <a:extLst>
            <a:ext uri="{FF2B5EF4-FFF2-40B4-BE49-F238E27FC236}">
              <a16:creationId xmlns:a16="http://schemas.microsoft.com/office/drawing/2014/main" xmlns="" id="{15A5B10D-1341-4A42-9109-C089D37185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1414462</xdr:colOff>
      <xdr:row>587</xdr:row>
      <xdr:rowOff>180975</xdr:rowOff>
    </xdr:from>
    <xdr:to>
      <xdr:col>3</xdr:col>
      <xdr:colOff>471487</xdr:colOff>
      <xdr:row>604</xdr:row>
      <xdr:rowOff>19050</xdr:rowOff>
    </xdr:to>
    <xdr:graphicFrame macro="">
      <xdr:nvGraphicFramePr>
        <xdr:cNvPr id="5" name="Chart 4">
          <a:extLst>
            <a:ext uri="{FF2B5EF4-FFF2-40B4-BE49-F238E27FC236}">
              <a16:creationId xmlns:a16="http://schemas.microsoft.com/office/drawing/2014/main" xmlns="" id="{135E4A87-8EB5-44F9-BEBF-587A60B798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985837</xdr:colOff>
      <xdr:row>1151</xdr:row>
      <xdr:rowOff>114300</xdr:rowOff>
    </xdr:from>
    <xdr:to>
      <xdr:col>3</xdr:col>
      <xdr:colOff>42862</xdr:colOff>
      <xdr:row>1166</xdr:row>
      <xdr:rowOff>0</xdr:rowOff>
    </xdr:to>
    <xdr:graphicFrame macro="">
      <xdr:nvGraphicFramePr>
        <xdr:cNvPr id="8" name="Chart 7">
          <a:extLst>
            <a:ext uri="{FF2B5EF4-FFF2-40B4-BE49-F238E27FC236}">
              <a16:creationId xmlns:a16="http://schemas.microsoft.com/office/drawing/2014/main" xmlns="" id="{5A7BE74D-605A-4694-8434-5BF0ADB1B5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1414462</xdr:colOff>
      <xdr:row>1181</xdr:row>
      <xdr:rowOff>180975</xdr:rowOff>
    </xdr:from>
    <xdr:to>
      <xdr:col>3</xdr:col>
      <xdr:colOff>471487</xdr:colOff>
      <xdr:row>1198</xdr:row>
      <xdr:rowOff>19050</xdr:rowOff>
    </xdr:to>
    <xdr:graphicFrame macro="">
      <xdr:nvGraphicFramePr>
        <xdr:cNvPr id="9" name="Chart 8">
          <a:extLst>
            <a:ext uri="{FF2B5EF4-FFF2-40B4-BE49-F238E27FC236}">
              <a16:creationId xmlns:a16="http://schemas.microsoft.com/office/drawing/2014/main" xmlns="" id="{9B15666B-C581-4857-A8EC-BA37103735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AppData\Local\Temp\AKINKUNMI%20Workforce_Composition_Analysis_Spring_2019%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QR Questions_Responses"/>
      <sheetName val="DATA"/>
      <sheetName val="Sheet1"/>
      <sheetName val="Sheet2"/>
      <sheetName val="Sheet3"/>
      <sheetName val="Sheet4"/>
      <sheetName val="Sheet5"/>
      <sheetName val="Sheet6"/>
    </sheetNames>
    <sheetDataSet>
      <sheetData sheetId="0"/>
      <sheetData sheetId="1"/>
      <sheetData sheetId="2"/>
      <sheetData sheetId="3"/>
      <sheetData sheetId="4">
        <row r="1">
          <cell r="B1" t="str">
            <v>#</v>
          </cell>
        </row>
        <row r="2">
          <cell r="A2" t="str">
            <v>Acctg/Fin</v>
          </cell>
          <cell r="B2">
            <v>10</v>
          </cell>
        </row>
        <row r="3">
          <cell r="A3" t="str">
            <v>Admin</v>
          </cell>
          <cell r="B3">
            <v>4</v>
          </cell>
        </row>
        <row r="4">
          <cell r="A4" t="str">
            <v>Advertising</v>
          </cell>
          <cell r="B4">
            <v>5</v>
          </cell>
        </row>
        <row r="5">
          <cell r="A5" t="str">
            <v>CEO</v>
          </cell>
          <cell r="B5">
            <v>1</v>
          </cell>
        </row>
        <row r="6">
          <cell r="A6" t="str">
            <v>CFO</v>
          </cell>
          <cell r="B6">
            <v>1</v>
          </cell>
        </row>
        <row r="7">
          <cell r="A7" t="str">
            <v>CIO</v>
          </cell>
          <cell r="B7">
            <v>1</v>
          </cell>
        </row>
        <row r="8">
          <cell r="A8" t="str">
            <v>Controller</v>
          </cell>
          <cell r="B8">
            <v>1</v>
          </cell>
        </row>
        <row r="9">
          <cell r="A9" t="str">
            <v>COO</v>
          </cell>
          <cell r="B9">
            <v>1</v>
          </cell>
        </row>
        <row r="10">
          <cell r="A10" t="str">
            <v>Cyber Analyst</v>
          </cell>
          <cell r="B10">
            <v>159</v>
          </cell>
        </row>
        <row r="11">
          <cell r="A11" t="str">
            <v>Cyber Mgr</v>
          </cell>
          <cell r="B11">
            <v>7</v>
          </cell>
        </row>
        <row r="12">
          <cell r="A12" t="str">
            <v>Cyber Software Engineer</v>
          </cell>
          <cell r="B12">
            <v>23</v>
          </cell>
        </row>
        <row r="13">
          <cell r="A13" t="str">
            <v>Eng Mgr</v>
          </cell>
          <cell r="B13">
            <v>1</v>
          </cell>
        </row>
        <row r="14">
          <cell r="A14" t="str">
            <v>Forensics Analyst</v>
          </cell>
          <cell r="B14">
            <v>40</v>
          </cell>
        </row>
        <row r="15">
          <cell r="A15" t="str">
            <v>Investigator</v>
          </cell>
          <cell r="B15">
            <v>8</v>
          </cell>
        </row>
        <row r="16">
          <cell r="A16" t="str">
            <v>IT Mgr</v>
          </cell>
          <cell r="B16">
            <v>1</v>
          </cell>
        </row>
        <row r="17">
          <cell r="A17" t="str">
            <v>IT Staff</v>
          </cell>
          <cell r="B17">
            <v>8</v>
          </cell>
        </row>
        <row r="18">
          <cell r="A18" t="str">
            <v>Logistics</v>
          </cell>
          <cell r="B18">
            <v>5</v>
          </cell>
        </row>
        <row r="19">
          <cell r="A19" t="str">
            <v>Logistics Mgr</v>
          </cell>
          <cell r="B19">
            <v>1</v>
          </cell>
        </row>
        <row r="20">
          <cell r="A20" t="str">
            <v>Malware Reverse Engineer</v>
          </cell>
          <cell r="B20">
            <v>18</v>
          </cell>
        </row>
        <row r="21">
          <cell r="A21" t="str">
            <v>Marketing</v>
          </cell>
          <cell r="B21">
            <v>5</v>
          </cell>
        </row>
        <row r="22">
          <cell r="A22" t="str">
            <v>Physical Security</v>
          </cell>
          <cell r="B22">
            <v>18</v>
          </cell>
        </row>
        <row r="23">
          <cell r="A23" t="str">
            <v>Public and Business Office Team</v>
          </cell>
          <cell r="B23">
            <v>14</v>
          </cell>
        </row>
        <row r="24">
          <cell r="A24" t="str">
            <v>Public and Business Office Team Mgr</v>
          </cell>
          <cell r="B24">
            <v>1</v>
          </cell>
        </row>
        <row r="25">
          <cell r="A25" t="str">
            <v>Quality Assurance</v>
          </cell>
          <cell r="B25">
            <v>5</v>
          </cell>
        </row>
        <row r="26">
          <cell r="A26" t="str">
            <v>Sr Cyber Analyst</v>
          </cell>
          <cell r="B26">
            <v>1</v>
          </cell>
        </row>
        <row r="27">
          <cell r="A27" t="str">
            <v>Sr Cyber Investigator</v>
          </cell>
          <cell r="B27">
            <v>27</v>
          </cell>
        </row>
        <row r="28">
          <cell r="A28" t="str">
            <v>Sr Forensics Mgr</v>
          </cell>
          <cell r="B28">
            <v>3</v>
          </cell>
        </row>
        <row r="29">
          <cell r="A29" t="str">
            <v>Sr Public and Business Office Team Mgr</v>
          </cell>
          <cell r="B29">
            <v>3</v>
          </cell>
        </row>
        <row r="30">
          <cell r="A30" t="str">
            <v>TOTAL</v>
          </cell>
          <cell r="B30">
            <v>372</v>
          </cell>
        </row>
      </sheetData>
      <sheetData sheetId="5">
        <row r="3">
          <cell r="B3">
            <v>1</v>
          </cell>
          <cell r="C3" t="str">
            <v>African-Am</v>
          </cell>
          <cell r="D3">
            <v>96</v>
          </cell>
        </row>
        <row r="4">
          <cell r="B4">
            <v>2</v>
          </cell>
          <cell r="C4" t="str">
            <v>Asian</v>
          </cell>
          <cell r="D4">
            <v>24</v>
          </cell>
        </row>
        <row r="5">
          <cell r="B5">
            <v>3</v>
          </cell>
          <cell r="C5" t="str">
            <v>Caucasian</v>
          </cell>
          <cell r="D5">
            <v>227</v>
          </cell>
        </row>
        <row r="6">
          <cell r="B6">
            <v>4</v>
          </cell>
          <cell r="C6" t="str">
            <v>Hispanic</v>
          </cell>
          <cell r="D6">
            <v>25</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T11:U40"/>
  <sheetViews>
    <sheetView tabSelected="1" topLeftCell="A25" workbookViewId="0">
      <selection activeCell="D74" sqref="D74"/>
    </sheetView>
  </sheetViews>
  <sheetFormatPr defaultRowHeight="15"/>
  <cols>
    <col min="20" max="20" width="17.28515625" bestFit="1" customWidth="1"/>
  </cols>
  <sheetData>
    <row r="11" spans="20:20">
      <c r="T11" s="59"/>
    </row>
    <row r="16" spans="20:20">
      <c r="T16" s="60"/>
    </row>
    <row r="17" spans="20:21">
      <c r="T17" s="60"/>
    </row>
    <row r="18" spans="20:21">
      <c r="T18" s="58"/>
      <c r="U18" s="59"/>
    </row>
    <row r="19" spans="20:21">
      <c r="T19" s="61"/>
    </row>
    <row r="20" spans="20:21">
      <c r="U20" s="59"/>
    </row>
    <row r="24" spans="20:21">
      <c r="T24" s="60"/>
    </row>
    <row r="25" spans="20:21">
      <c r="T25" s="60"/>
    </row>
    <row r="26" spans="20:21">
      <c r="T26" s="60"/>
    </row>
    <row r="27" spans="20:21">
      <c r="T27" s="60"/>
    </row>
    <row r="28" spans="20:21">
      <c r="T28" s="60"/>
    </row>
    <row r="29" spans="20:21">
      <c r="T29" s="60"/>
    </row>
    <row r="30" spans="20:21">
      <c r="T30" s="60"/>
    </row>
    <row r="31" spans="20:21">
      <c r="T31" s="60"/>
    </row>
    <row r="32" spans="20:21">
      <c r="T32" s="60"/>
    </row>
    <row r="33" spans="20:20">
      <c r="T33" s="60"/>
    </row>
    <row r="34" spans="20:20">
      <c r="T34" s="60"/>
    </row>
    <row r="35" spans="20:20">
      <c r="T35" s="60"/>
    </row>
    <row r="36" spans="20:20">
      <c r="T36" s="60"/>
    </row>
    <row r="37" spans="20:20">
      <c r="T37" s="60"/>
    </row>
    <row r="38" spans="20:20">
      <c r="T38" s="60"/>
    </row>
    <row r="39" spans="20:20">
      <c r="T39" s="60"/>
    </row>
    <row r="40" spans="20:20">
      <c r="T40" s="60"/>
    </row>
  </sheetData>
  <pageMargins left="0.25" right="0.25" top="0.75" bottom="0.75" header="0.3" footer="0.3"/>
  <pageSetup orientation="landscape" verticalDpi="2" r:id="rId1"/>
  <drawing r:id="rId2"/>
</worksheet>
</file>

<file path=xl/worksheets/sheet2.xml><?xml version="1.0" encoding="utf-8"?>
<worksheet xmlns="http://schemas.openxmlformats.org/spreadsheetml/2006/main" xmlns:r="http://schemas.openxmlformats.org/officeDocument/2006/relationships">
  <dimension ref="A1:B22"/>
  <sheetViews>
    <sheetView workbookViewId="0">
      <selection sqref="A1:B22"/>
    </sheetView>
  </sheetViews>
  <sheetFormatPr defaultRowHeight="15"/>
  <sheetData>
    <row r="1" spans="1:2">
      <c r="A1" s="117" t="s">
        <v>128</v>
      </c>
      <c r="B1" s="117" t="s">
        <v>130</v>
      </c>
    </row>
    <row r="2" spans="1:2">
      <c r="A2" s="115">
        <v>20</v>
      </c>
      <c r="B2" s="108">
        <v>0</v>
      </c>
    </row>
    <row r="3" spans="1:2">
      <c r="A3" s="115">
        <v>30</v>
      </c>
      <c r="B3" s="108">
        <v>0</v>
      </c>
    </row>
    <row r="4" spans="1:2">
      <c r="A4" s="115">
        <v>40</v>
      </c>
      <c r="B4" s="108">
        <v>0</v>
      </c>
    </row>
    <row r="5" spans="1:2">
      <c r="A5" s="115">
        <v>50</v>
      </c>
      <c r="B5" s="108">
        <v>0</v>
      </c>
    </row>
    <row r="6" spans="1:2">
      <c r="A6" s="115">
        <v>60</v>
      </c>
      <c r="B6" s="108">
        <v>0</v>
      </c>
    </row>
    <row r="7" spans="1:2">
      <c r="A7" s="115">
        <v>70</v>
      </c>
      <c r="B7" s="108">
        <v>0</v>
      </c>
    </row>
    <row r="8" spans="1:2">
      <c r="A8" s="115">
        <v>80</v>
      </c>
      <c r="B8" s="108">
        <v>0</v>
      </c>
    </row>
    <row r="9" spans="1:2">
      <c r="A9" s="115">
        <v>90</v>
      </c>
      <c r="B9" s="108">
        <v>0</v>
      </c>
    </row>
    <row r="10" spans="1:2">
      <c r="A10" s="115">
        <v>100</v>
      </c>
      <c r="B10" s="108">
        <v>0</v>
      </c>
    </row>
    <row r="11" spans="1:2">
      <c r="A11" s="115">
        <v>110</v>
      </c>
      <c r="B11" s="108">
        <v>0</v>
      </c>
    </row>
    <row r="12" spans="1:2">
      <c r="A12" s="115">
        <v>120</v>
      </c>
      <c r="B12" s="108">
        <v>0</v>
      </c>
    </row>
    <row r="13" spans="1:2">
      <c r="A13" s="115">
        <v>130</v>
      </c>
      <c r="B13" s="108">
        <v>0</v>
      </c>
    </row>
    <row r="14" spans="1:2">
      <c r="A14" s="115">
        <v>140</v>
      </c>
      <c r="B14" s="108">
        <v>0</v>
      </c>
    </row>
    <row r="15" spans="1:2">
      <c r="A15" s="115">
        <v>150</v>
      </c>
      <c r="B15" s="108">
        <v>0</v>
      </c>
    </row>
    <row r="16" spans="1:2">
      <c r="A16" s="115">
        <v>160</v>
      </c>
      <c r="B16" s="108">
        <v>0</v>
      </c>
    </row>
    <row r="17" spans="1:2">
      <c r="A17" s="115">
        <v>170</v>
      </c>
      <c r="B17" s="108">
        <v>0</v>
      </c>
    </row>
    <row r="18" spans="1:2">
      <c r="A18" s="115">
        <v>180</v>
      </c>
      <c r="B18" s="108">
        <v>0</v>
      </c>
    </row>
    <row r="19" spans="1:2">
      <c r="A19" s="115">
        <v>190</v>
      </c>
      <c r="B19" s="108">
        <v>0</v>
      </c>
    </row>
    <row r="20" spans="1:2">
      <c r="A20" s="115">
        <v>200</v>
      </c>
      <c r="B20" s="108">
        <v>0</v>
      </c>
    </row>
    <row r="21" spans="1:2">
      <c r="A21" s="115">
        <v>210</v>
      </c>
      <c r="B21" s="108">
        <v>0</v>
      </c>
    </row>
    <row r="22" spans="1:2" ht="15.75" thickBot="1">
      <c r="A22" s="116" t="s">
        <v>129</v>
      </c>
      <c r="B22" s="116">
        <v>20</v>
      </c>
    </row>
  </sheetData>
  <sortState ref="A2:A21">
    <sortCondition ref="A2"/>
  </sortState>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B22"/>
  <sheetViews>
    <sheetView workbookViewId="0">
      <selection sqref="A1:B22"/>
    </sheetView>
  </sheetViews>
  <sheetFormatPr defaultRowHeight="15"/>
  <sheetData>
    <row r="1" spans="1:2">
      <c r="A1" s="117" t="s">
        <v>128</v>
      </c>
      <c r="B1" s="117" t="s">
        <v>130</v>
      </c>
    </row>
    <row r="2" spans="1:2">
      <c r="A2" s="115">
        <v>20</v>
      </c>
      <c r="B2" s="108">
        <v>0</v>
      </c>
    </row>
    <row r="3" spans="1:2">
      <c r="A3" s="115">
        <v>30</v>
      </c>
      <c r="B3" s="108">
        <v>0</v>
      </c>
    </row>
    <row r="4" spans="1:2">
      <c r="A4" s="115">
        <v>40</v>
      </c>
      <c r="B4" s="108">
        <v>0</v>
      </c>
    </row>
    <row r="5" spans="1:2">
      <c r="A5" s="115">
        <v>50</v>
      </c>
      <c r="B5" s="108">
        <v>0</v>
      </c>
    </row>
    <row r="6" spans="1:2">
      <c r="A6" s="115">
        <v>60</v>
      </c>
      <c r="B6" s="108">
        <v>0</v>
      </c>
    </row>
    <row r="7" spans="1:2">
      <c r="A7" s="115">
        <v>70</v>
      </c>
      <c r="B7" s="108">
        <v>0</v>
      </c>
    </row>
    <row r="8" spans="1:2">
      <c r="A8" s="115">
        <v>80</v>
      </c>
      <c r="B8" s="108">
        <v>0</v>
      </c>
    </row>
    <row r="9" spans="1:2">
      <c r="A9" s="115">
        <v>90</v>
      </c>
      <c r="B9" s="108">
        <v>0</v>
      </c>
    </row>
    <row r="10" spans="1:2">
      <c r="A10" s="115">
        <v>100</v>
      </c>
      <c r="B10" s="108">
        <v>0</v>
      </c>
    </row>
    <row r="11" spans="1:2">
      <c r="A11" s="115">
        <v>110</v>
      </c>
      <c r="B11" s="108">
        <v>0</v>
      </c>
    </row>
    <row r="12" spans="1:2">
      <c r="A12" s="115">
        <v>120</v>
      </c>
      <c r="B12" s="108">
        <v>0</v>
      </c>
    </row>
    <row r="13" spans="1:2">
      <c r="A13" s="115">
        <v>130</v>
      </c>
      <c r="B13" s="108">
        <v>0</v>
      </c>
    </row>
    <row r="14" spans="1:2">
      <c r="A14" s="115">
        <v>140</v>
      </c>
      <c r="B14" s="108">
        <v>0</v>
      </c>
    </row>
    <row r="15" spans="1:2">
      <c r="A15" s="115">
        <v>150</v>
      </c>
      <c r="B15" s="108">
        <v>0</v>
      </c>
    </row>
    <row r="16" spans="1:2">
      <c r="A16" s="115">
        <v>160</v>
      </c>
      <c r="B16" s="108">
        <v>0</v>
      </c>
    </row>
    <row r="17" spans="1:2">
      <c r="A17" s="115">
        <v>170</v>
      </c>
      <c r="B17" s="108">
        <v>0</v>
      </c>
    </row>
    <row r="18" spans="1:2">
      <c r="A18" s="115">
        <v>180</v>
      </c>
      <c r="B18" s="108">
        <v>0</v>
      </c>
    </row>
    <row r="19" spans="1:2">
      <c r="A19" s="115">
        <v>190</v>
      </c>
      <c r="B19" s="108">
        <v>0</v>
      </c>
    </row>
    <row r="20" spans="1:2">
      <c r="A20" s="115">
        <v>200</v>
      </c>
      <c r="B20" s="108">
        <v>0</v>
      </c>
    </row>
    <row r="21" spans="1:2">
      <c r="A21" s="115">
        <v>210</v>
      </c>
      <c r="B21" s="108">
        <v>0</v>
      </c>
    </row>
    <row r="22" spans="1:2" ht="15.75" thickBot="1">
      <c r="A22" s="116" t="s">
        <v>129</v>
      </c>
      <c r="B22" s="116">
        <v>20</v>
      </c>
    </row>
  </sheetData>
  <sortState ref="A2:A21">
    <sortCondition ref="A2"/>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Q580"/>
  <sheetViews>
    <sheetView view="pageLayout" topLeftCell="C423" zoomScaleNormal="90" workbookViewId="0">
      <selection activeCell="M406" sqref="M406:M408"/>
    </sheetView>
  </sheetViews>
  <sheetFormatPr defaultRowHeight="15"/>
  <cols>
    <col min="1" max="1" width="12.28515625" style="1" customWidth="1"/>
    <col min="2" max="2" width="38.42578125" style="1" customWidth="1"/>
    <col min="3" max="3" width="38.5703125" style="1" customWidth="1"/>
    <col min="4" max="4" width="15.5703125" style="1" customWidth="1"/>
    <col min="5" max="5" width="9.28515625" style="1" bestFit="1" customWidth="1"/>
    <col min="6" max="6" width="15" style="1" bestFit="1" customWidth="1"/>
    <col min="7" max="7" width="10.28515625" style="1" customWidth="1"/>
    <col min="8" max="8" width="9.28515625" style="1"/>
    <col min="9" max="9" width="10.140625" style="1" bestFit="1" customWidth="1"/>
    <col min="10" max="11" width="9.28515625" style="1"/>
    <col min="12" max="12" width="18.28515625" style="1" customWidth="1"/>
    <col min="13" max="13" width="31.5703125" style="1" customWidth="1"/>
    <col min="14" max="14" width="17.28515625" style="1" customWidth="1"/>
  </cols>
  <sheetData>
    <row r="1" spans="1:17" ht="15" customHeight="1">
      <c r="A1" s="9" t="s">
        <v>39</v>
      </c>
      <c r="B1" s="9"/>
      <c r="M1" s="9"/>
      <c r="N1" s="9"/>
      <c r="P1" s="40"/>
    </row>
    <row r="2" spans="1:17" ht="15" customHeight="1">
      <c r="A2" s="9"/>
      <c r="B2" s="9"/>
      <c r="M2" s="9"/>
      <c r="N2" s="9"/>
      <c r="P2" s="40"/>
    </row>
    <row r="3" spans="1:17" ht="15" customHeight="1">
      <c r="A3" s="29" t="s">
        <v>72</v>
      </c>
      <c r="B3" s="29"/>
      <c r="C3" s="27"/>
      <c r="D3" s="27"/>
      <c r="E3" s="27"/>
      <c r="F3" s="27"/>
      <c r="G3" s="27"/>
      <c r="H3" s="27"/>
      <c r="I3" s="27"/>
      <c r="J3" s="27"/>
      <c r="K3" s="27"/>
      <c r="L3" s="27"/>
      <c r="M3" s="30"/>
      <c r="N3" s="30"/>
      <c r="P3" s="40"/>
    </row>
    <row r="4" spans="1:17" ht="15" customHeight="1">
      <c r="A4" s="20"/>
      <c r="B4" s="20"/>
      <c r="M4" s="9"/>
      <c r="N4" s="9"/>
      <c r="P4" s="40"/>
    </row>
    <row r="5" spans="1:17" ht="15" customHeight="1">
      <c r="A5" s="10" t="s">
        <v>42</v>
      </c>
      <c r="B5" s="10"/>
      <c r="P5" s="40"/>
    </row>
    <row r="6" spans="1:17" ht="15" customHeight="1">
      <c r="A6" s="44" t="s">
        <v>43</v>
      </c>
      <c r="B6" s="44" t="s">
        <v>46</v>
      </c>
      <c r="C6" s="44" t="s">
        <v>44</v>
      </c>
      <c r="D6" s="44" t="s">
        <v>45</v>
      </c>
      <c r="E6" s="44" t="s">
        <v>45</v>
      </c>
      <c r="F6" s="44" t="s">
        <v>43</v>
      </c>
      <c r="G6" s="44" t="s">
        <v>113</v>
      </c>
      <c r="H6" s="44" t="s">
        <v>43</v>
      </c>
      <c r="I6" s="44" t="s">
        <v>113</v>
      </c>
      <c r="J6" s="44" t="s">
        <v>43</v>
      </c>
      <c r="K6" s="44" t="s">
        <v>43</v>
      </c>
      <c r="L6" s="44" t="s">
        <v>43</v>
      </c>
      <c r="M6" s="44" t="s">
        <v>44</v>
      </c>
      <c r="N6" s="44" t="s">
        <v>113</v>
      </c>
      <c r="P6" s="40"/>
      <c r="Q6" s="44"/>
    </row>
    <row r="7" spans="1:17" ht="15" customHeight="1">
      <c r="A7" s="44"/>
      <c r="B7" s="44" t="s">
        <v>47</v>
      </c>
      <c r="C7" s="44"/>
      <c r="D7" s="44"/>
      <c r="E7" s="44"/>
      <c r="F7" s="44"/>
      <c r="G7" s="44"/>
      <c r="H7" s="44"/>
      <c r="I7" s="44"/>
      <c r="J7" s="44"/>
      <c r="K7" s="44"/>
      <c r="L7" s="44"/>
      <c r="M7" s="44"/>
      <c r="N7" s="44"/>
      <c r="P7" s="40"/>
    </row>
    <row r="8" spans="1:17" ht="15" customHeight="1">
      <c r="F8" s="36" t="s">
        <v>49</v>
      </c>
      <c r="G8" s="36" t="s">
        <v>50</v>
      </c>
      <c r="P8" s="40"/>
    </row>
    <row r="9" spans="1:17">
      <c r="A9" s="13"/>
      <c r="B9" s="13"/>
      <c r="C9" s="13"/>
      <c r="D9" s="37"/>
      <c r="E9" s="38"/>
      <c r="F9" s="65">
        <v>42004</v>
      </c>
      <c r="G9" s="36">
        <v>10</v>
      </c>
      <c r="H9" s="39"/>
      <c r="I9" s="13"/>
      <c r="J9" s="13"/>
      <c r="K9" s="13"/>
      <c r="L9" s="13"/>
      <c r="M9" s="13"/>
      <c r="N9" s="13"/>
    </row>
    <row r="10" spans="1:17">
      <c r="A10" s="54" t="s">
        <v>0</v>
      </c>
      <c r="B10" s="54" t="s">
        <v>10</v>
      </c>
      <c r="C10" s="54" t="s">
        <v>11</v>
      </c>
      <c r="D10" s="54" t="s">
        <v>1</v>
      </c>
      <c r="E10" s="55" t="s">
        <v>2</v>
      </c>
      <c r="F10" s="55" t="s">
        <v>3</v>
      </c>
      <c r="G10" s="54" t="s">
        <v>7</v>
      </c>
      <c r="H10" s="54" t="s">
        <v>6</v>
      </c>
      <c r="I10" s="55" t="s">
        <v>48</v>
      </c>
      <c r="J10" s="54" t="s">
        <v>4</v>
      </c>
      <c r="K10" s="54" t="s">
        <v>5</v>
      </c>
      <c r="L10" s="54" t="s">
        <v>8</v>
      </c>
      <c r="M10" s="54" t="s">
        <v>33</v>
      </c>
      <c r="N10" s="55" t="s">
        <v>31</v>
      </c>
    </row>
    <row r="11" spans="1:17">
      <c r="A11" s="66">
        <v>1001</v>
      </c>
      <c r="B11" s="48">
        <v>36234</v>
      </c>
      <c r="C11" s="49" t="s">
        <v>14</v>
      </c>
      <c r="D11" s="50">
        <v>290210</v>
      </c>
      <c r="E11" s="51">
        <f>D11/2080</f>
        <v>139.52403846153845</v>
      </c>
      <c r="F11" s="66">
        <f>YEARFRAC($F$9,B11)</f>
        <v>15.794444444444444</v>
      </c>
      <c r="G11" s="52">
        <v>19</v>
      </c>
      <c r="H11" s="52">
        <v>56</v>
      </c>
      <c r="I11" s="67" t="str">
        <f>IF(F11&gt;10,"Yes","No")</f>
        <v>Yes</v>
      </c>
      <c r="J11" s="52">
        <v>3</v>
      </c>
      <c r="K11" s="52">
        <v>1</v>
      </c>
      <c r="L11" s="52">
        <v>2</v>
      </c>
      <c r="M11" s="16" t="s">
        <v>35</v>
      </c>
      <c r="N11" s="16" t="str">
        <f>VLOOKUP(M11,F418:G420,2,FALSE)</f>
        <v>Northeast</v>
      </c>
      <c r="O11" s="16"/>
    </row>
    <row r="12" spans="1:17">
      <c r="A12" s="47">
        <v>1002</v>
      </c>
      <c r="B12" s="48">
        <v>36509</v>
      </c>
      <c r="C12" s="49" t="s">
        <v>93</v>
      </c>
      <c r="D12" s="50">
        <v>279723</v>
      </c>
      <c r="E12" s="51">
        <f t="shared" ref="E12:E75" si="0">D12/2080</f>
        <v>134.48221153846154</v>
      </c>
      <c r="F12" s="66">
        <f t="shared" ref="F12:F75" si="1">YEARFRAC($F$9,B12)</f>
        <v>15.044444444444444</v>
      </c>
      <c r="G12" s="52">
        <v>19</v>
      </c>
      <c r="H12" s="52">
        <v>45</v>
      </c>
      <c r="I12" s="67" t="str">
        <f t="shared" ref="I12:I75" si="2">IF(F12&gt;10,"Yes","No")</f>
        <v>Yes</v>
      </c>
      <c r="J12" s="52">
        <v>3</v>
      </c>
      <c r="K12" s="52">
        <v>1</v>
      </c>
      <c r="L12" s="52">
        <v>2</v>
      </c>
      <c r="M12" s="16" t="s">
        <v>35</v>
      </c>
      <c r="N12" s="16" t="str">
        <f>VLOOKUP(M12,F418:G420,2,FALSE)</f>
        <v>Northeast</v>
      </c>
    </row>
    <row r="13" spans="1:17">
      <c r="A13" s="47">
        <v>1003</v>
      </c>
      <c r="B13" s="48">
        <v>41159</v>
      </c>
      <c r="C13" s="49" t="s">
        <v>95</v>
      </c>
      <c r="D13" s="50">
        <v>166750</v>
      </c>
      <c r="E13" s="51">
        <f t="shared" si="0"/>
        <v>80.168269230769226</v>
      </c>
      <c r="F13" s="66">
        <f t="shared" si="1"/>
        <v>2.3166666666666669</v>
      </c>
      <c r="G13" s="52">
        <v>19</v>
      </c>
      <c r="H13" s="52">
        <v>29</v>
      </c>
      <c r="I13" s="67" t="str">
        <f t="shared" si="2"/>
        <v>No</v>
      </c>
      <c r="J13" s="52">
        <v>1</v>
      </c>
      <c r="K13" s="52">
        <v>1</v>
      </c>
      <c r="L13" s="52">
        <v>1</v>
      </c>
      <c r="M13" s="16" t="s">
        <v>36</v>
      </c>
      <c r="N13" s="16" t="str">
        <f>VLOOKUP(M13,F418:G420,2,FALSE)</f>
        <v>Midwest</v>
      </c>
    </row>
    <row r="14" spans="1:17">
      <c r="A14" s="47">
        <v>1004</v>
      </c>
      <c r="B14" s="48">
        <v>41073</v>
      </c>
      <c r="C14" s="49"/>
      <c r="D14" s="50">
        <v>131924</v>
      </c>
      <c r="E14" s="51">
        <f t="shared" si="0"/>
        <v>63.424999999999997</v>
      </c>
      <c r="F14" s="66">
        <f t="shared" si="1"/>
        <v>2.5499999999999998</v>
      </c>
      <c r="G14" s="52">
        <v>16</v>
      </c>
      <c r="H14" s="52">
        <v>24</v>
      </c>
      <c r="I14" s="67" t="str">
        <f t="shared" si="2"/>
        <v>No</v>
      </c>
      <c r="J14" s="52">
        <v>3</v>
      </c>
      <c r="K14" s="52">
        <v>1</v>
      </c>
      <c r="L14" s="52">
        <v>2</v>
      </c>
      <c r="M14" s="16" t="s">
        <v>32</v>
      </c>
      <c r="N14" s="16" t="str">
        <f>VLOOKUP(M14,F419:G421,2,FALSE)</f>
        <v>C-Plains</v>
      </c>
    </row>
    <row r="15" spans="1:17">
      <c r="A15" s="47">
        <v>1005</v>
      </c>
      <c r="B15" s="48">
        <v>39746</v>
      </c>
      <c r="C15" s="49" t="s">
        <v>94</v>
      </c>
      <c r="D15" s="50">
        <v>142687</v>
      </c>
      <c r="E15" s="51">
        <f t="shared" si="0"/>
        <v>68.599519230769232</v>
      </c>
      <c r="F15" s="66">
        <f t="shared" si="1"/>
        <v>6.1833333333333336</v>
      </c>
      <c r="G15" s="52">
        <v>16</v>
      </c>
      <c r="H15" s="52">
        <v>35</v>
      </c>
      <c r="I15" s="67" t="str">
        <f t="shared" si="2"/>
        <v>No</v>
      </c>
      <c r="J15" s="52">
        <v>3</v>
      </c>
      <c r="K15" s="52">
        <v>1</v>
      </c>
      <c r="L15" s="52">
        <v>1</v>
      </c>
      <c r="M15" s="16" t="s">
        <v>35</v>
      </c>
      <c r="N15" s="16" t="str">
        <f>VLOOKUP(M15,F418:G420,2,FALSE)</f>
        <v>Northeast</v>
      </c>
    </row>
    <row r="16" spans="1:17">
      <c r="A16" s="47">
        <v>1006</v>
      </c>
      <c r="B16" s="48">
        <v>38934</v>
      </c>
      <c r="C16" s="49" t="s">
        <v>94</v>
      </c>
      <c r="D16" s="50">
        <v>150307</v>
      </c>
      <c r="E16" s="51">
        <f t="shared" si="0"/>
        <v>72.262980769230765</v>
      </c>
      <c r="F16" s="66">
        <f t="shared" si="1"/>
        <v>8.405555555555555</v>
      </c>
      <c r="G16" s="52">
        <v>19</v>
      </c>
      <c r="H16" s="52">
        <v>41</v>
      </c>
      <c r="I16" s="67" t="str">
        <f t="shared" si="2"/>
        <v>No</v>
      </c>
      <c r="J16" s="52">
        <v>3</v>
      </c>
      <c r="K16" s="52">
        <v>1</v>
      </c>
      <c r="L16" s="52">
        <v>1</v>
      </c>
      <c r="M16" s="16" t="s">
        <v>36</v>
      </c>
      <c r="N16" s="16" t="str">
        <f>VLOOKUP(M16,F419:G421,2,FALSE)</f>
        <v>Midwest</v>
      </c>
    </row>
    <row r="17" spans="1:14">
      <c r="A17" s="47">
        <v>1014</v>
      </c>
      <c r="B17" s="48">
        <v>39967</v>
      </c>
      <c r="C17" s="49" t="s">
        <v>19</v>
      </c>
      <c r="D17" s="50">
        <v>98818</v>
      </c>
      <c r="E17" s="51">
        <f t="shared" si="0"/>
        <v>47.508653846153848</v>
      </c>
      <c r="F17" s="66">
        <f t="shared" si="1"/>
        <v>5.5777777777777775</v>
      </c>
      <c r="G17" s="52">
        <v>16</v>
      </c>
      <c r="H17" s="52">
        <v>40</v>
      </c>
      <c r="I17" s="67" t="str">
        <f t="shared" si="2"/>
        <v>No</v>
      </c>
      <c r="J17" s="52">
        <v>4</v>
      </c>
      <c r="K17" s="52">
        <v>2</v>
      </c>
      <c r="L17" s="52">
        <v>1</v>
      </c>
      <c r="M17" s="16" t="s">
        <v>36</v>
      </c>
      <c r="N17" s="16" t="str">
        <f>VLOOKUP(M17,$F$4:$G$420,2,FALSE)</f>
        <v>Midwest</v>
      </c>
    </row>
    <row r="18" spans="1:14">
      <c r="A18" s="47">
        <v>1015</v>
      </c>
      <c r="B18" s="48">
        <v>41463</v>
      </c>
      <c r="C18" s="49" t="s">
        <v>96</v>
      </c>
      <c r="D18" s="50">
        <v>81250</v>
      </c>
      <c r="E18" s="51">
        <f t="shared" si="0"/>
        <v>39.0625</v>
      </c>
      <c r="F18" s="66">
        <f t="shared" si="1"/>
        <v>1.4805555555555556</v>
      </c>
      <c r="G18" s="52">
        <v>14</v>
      </c>
      <c r="H18" s="52">
        <v>26</v>
      </c>
      <c r="I18" s="67" t="str">
        <f t="shared" si="2"/>
        <v>No</v>
      </c>
      <c r="J18" s="52">
        <v>3</v>
      </c>
      <c r="K18" s="52">
        <v>1</v>
      </c>
      <c r="L18" s="52">
        <v>2</v>
      </c>
      <c r="M18" s="16" t="s">
        <v>35</v>
      </c>
      <c r="N18" s="16" t="str">
        <f>VLOOKUP(M18,$F$4:$G$420,2,FALSE)</f>
        <v>Northeast</v>
      </c>
    </row>
    <row r="19" spans="1:14">
      <c r="A19" s="47">
        <v>1016</v>
      </c>
      <c r="B19" s="48">
        <v>39714</v>
      </c>
      <c r="C19" s="49" t="s">
        <v>94</v>
      </c>
      <c r="D19" s="50">
        <v>92719</v>
      </c>
      <c r="E19" s="51">
        <f t="shared" si="0"/>
        <v>44.576442307692311</v>
      </c>
      <c r="F19" s="66">
        <f t="shared" si="1"/>
        <v>6.2722222222222221</v>
      </c>
      <c r="G19" s="52">
        <v>14</v>
      </c>
      <c r="H19" s="52">
        <v>35</v>
      </c>
      <c r="I19" s="67" t="str">
        <f t="shared" si="2"/>
        <v>No</v>
      </c>
      <c r="J19" s="52">
        <v>3</v>
      </c>
      <c r="K19" s="52">
        <v>1</v>
      </c>
      <c r="L19" s="52">
        <v>2</v>
      </c>
      <c r="M19" s="16" t="s">
        <v>32</v>
      </c>
      <c r="N19" s="16" t="str">
        <f>VLOOKUP(M19,$F$4:$G$420,2,FALSE)</f>
        <v>C-Plains</v>
      </c>
    </row>
    <row r="20" spans="1:14">
      <c r="A20" s="47">
        <v>1018</v>
      </c>
      <c r="B20" s="48">
        <v>40558</v>
      </c>
      <c r="C20" s="49" t="s">
        <v>18</v>
      </c>
      <c r="D20" s="50">
        <v>72836</v>
      </c>
      <c r="E20" s="51">
        <f t="shared" si="0"/>
        <v>35.017307692307689</v>
      </c>
      <c r="F20" s="66">
        <f t="shared" si="1"/>
        <v>3.9611111111111112</v>
      </c>
      <c r="G20" s="52">
        <v>16</v>
      </c>
      <c r="H20" s="52">
        <v>32</v>
      </c>
      <c r="I20" s="67" t="str">
        <f t="shared" si="2"/>
        <v>No</v>
      </c>
      <c r="J20" s="52">
        <v>3</v>
      </c>
      <c r="K20" s="52">
        <v>2</v>
      </c>
      <c r="L20" s="52">
        <v>2</v>
      </c>
      <c r="M20" s="16" t="s">
        <v>35</v>
      </c>
      <c r="N20" s="16" t="str">
        <f>VLOOKUP(M20,$F$4:$G$420,2,FALSE)</f>
        <v>Northeast</v>
      </c>
    </row>
    <row r="21" spans="1:14">
      <c r="A21" s="47">
        <v>1019</v>
      </c>
      <c r="B21" s="48">
        <v>41032</v>
      </c>
      <c r="C21" s="49" t="s">
        <v>94</v>
      </c>
      <c r="D21" s="50">
        <v>82157</v>
      </c>
      <c r="E21" s="51">
        <f t="shared" si="0"/>
        <v>39.498557692307692</v>
      </c>
      <c r="F21" s="66">
        <f t="shared" si="1"/>
        <v>2.661111111111111</v>
      </c>
      <c r="G21" s="52">
        <v>14</v>
      </c>
      <c r="H21" s="52">
        <v>24</v>
      </c>
      <c r="I21" s="67" t="str">
        <f t="shared" si="2"/>
        <v>No</v>
      </c>
      <c r="J21" s="52">
        <v>3</v>
      </c>
      <c r="K21" s="52">
        <v>2</v>
      </c>
      <c r="L21" s="52">
        <v>1</v>
      </c>
      <c r="M21" s="16" t="s">
        <v>32</v>
      </c>
      <c r="N21" s="16" t="str">
        <f>VLOOKUP(M21,$F$4:$G$420,2,FALSE)</f>
        <v>C-Plains</v>
      </c>
    </row>
    <row r="22" spans="1:14">
      <c r="A22" s="47">
        <v>1020</v>
      </c>
      <c r="B22" s="48">
        <v>39223</v>
      </c>
      <c r="C22" s="49" t="s">
        <v>94</v>
      </c>
      <c r="D22" s="50">
        <v>98317</v>
      </c>
      <c r="E22" s="51">
        <f t="shared" si="0"/>
        <v>47.267788461538458</v>
      </c>
      <c r="F22" s="66">
        <f t="shared" si="1"/>
        <v>7.6111111111111107</v>
      </c>
      <c r="G22" s="52">
        <v>16</v>
      </c>
      <c r="H22" s="52">
        <v>38</v>
      </c>
      <c r="I22" s="67" t="str">
        <f t="shared" si="2"/>
        <v>No</v>
      </c>
      <c r="J22" s="52">
        <v>3</v>
      </c>
      <c r="K22" s="52">
        <v>1</v>
      </c>
      <c r="L22" s="52">
        <v>1</v>
      </c>
      <c r="M22" s="16" t="s">
        <v>32</v>
      </c>
      <c r="N22" s="16" t="str">
        <f>VLOOKUP(M22,$F$4:$G$420,2,FALSE)</f>
        <v>C-Plains</v>
      </c>
    </row>
    <row r="23" spans="1:14">
      <c r="A23" s="47">
        <v>1024</v>
      </c>
      <c r="B23" s="48">
        <v>40772</v>
      </c>
      <c r="C23" s="49" t="s">
        <v>94</v>
      </c>
      <c r="D23" s="50">
        <v>83005</v>
      </c>
      <c r="E23" s="51">
        <f t="shared" si="0"/>
        <v>39.90625</v>
      </c>
      <c r="F23" s="66">
        <f t="shared" si="1"/>
        <v>3.3722222222222222</v>
      </c>
      <c r="G23" s="52">
        <v>14</v>
      </c>
      <c r="H23" s="52">
        <v>26</v>
      </c>
      <c r="I23" s="67" t="str">
        <f t="shared" si="2"/>
        <v>No</v>
      </c>
      <c r="J23" s="52">
        <v>3</v>
      </c>
      <c r="K23" s="52">
        <v>1</v>
      </c>
      <c r="L23" s="52">
        <v>1</v>
      </c>
      <c r="M23" s="16" t="s">
        <v>36</v>
      </c>
      <c r="N23" s="16" t="str">
        <f>VLOOKUP(M23,$F$4:$G$420,2,FALSE)</f>
        <v>Midwest</v>
      </c>
    </row>
    <row r="24" spans="1:14">
      <c r="A24" s="47">
        <v>1036</v>
      </c>
      <c r="B24" s="48">
        <v>36794</v>
      </c>
      <c r="C24" s="49" t="s">
        <v>94</v>
      </c>
      <c r="D24" s="50">
        <v>107822</v>
      </c>
      <c r="E24" s="51">
        <f t="shared" si="0"/>
        <v>51.837499999999999</v>
      </c>
      <c r="F24" s="66">
        <f t="shared" si="1"/>
        <v>14.266666666666667</v>
      </c>
      <c r="G24" s="52">
        <v>16</v>
      </c>
      <c r="H24" s="52">
        <v>51</v>
      </c>
      <c r="I24" s="67" t="str">
        <f t="shared" si="2"/>
        <v>Yes</v>
      </c>
      <c r="J24" s="52">
        <v>2</v>
      </c>
      <c r="K24" s="52">
        <v>1</v>
      </c>
      <c r="L24" s="52">
        <v>1</v>
      </c>
      <c r="M24" s="16" t="s">
        <v>32</v>
      </c>
      <c r="N24" s="16" t="str">
        <f>VLOOKUP(M24,$F$4:$G$420,2,FALSE)</f>
        <v>C-Plains</v>
      </c>
    </row>
    <row r="25" spans="1:14">
      <c r="A25" s="47">
        <v>1038</v>
      </c>
      <c r="B25" s="48">
        <v>41142</v>
      </c>
      <c r="C25" s="49" t="s">
        <v>19</v>
      </c>
      <c r="D25" s="50">
        <v>85451</v>
      </c>
      <c r="E25" s="51">
        <f t="shared" si="0"/>
        <v>41.082211538461536</v>
      </c>
      <c r="F25" s="66">
        <f t="shared" si="1"/>
        <v>2.3611111111111112</v>
      </c>
      <c r="G25" s="52">
        <v>16</v>
      </c>
      <c r="H25" s="52">
        <v>32</v>
      </c>
      <c r="I25" s="67" t="str">
        <f t="shared" si="2"/>
        <v>No</v>
      </c>
      <c r="J25" s="52">
        <v>2</v>
      </c>
      <c r="K25" s="52">
        <v>1</v>
      </c>
      <c r="L25" s="52">
        <v>1</v>
      </c>
      <c r="M25" s="16" t="s">
        <v>35</v>
      </c>
      <c r="N25" s="16" t="str">
        <f>VLOOKUP(M25,$F$4:$G$420,2,FALSE)</f>
        <v>Northeast</v>
      </c>
    </row>
    <row r="26" spans="1:14">
      <c r="A26" s="47">
        <v>1043</v>
      </c>
      <c r="B26" s="48">
        <v>39982</v>
      </c>
      <c r="C26" s="49" t="s">
        <v>109</v>
      </c>
      <c r="D26" s="50">
        <v>76168</v>
      </c>
      <c r="E26" s="51">
        <f t="shared" si="0"/>
        <v>36.619230769230768</v>
      </c>
      <c r="F26" s="66">
        <f t="shared" si="1"/>
        <v>5.5361111111111114</v>
      </c>
      <c r="G26" s="52">
        <v>16</v>
      </c>
      <c r="H26" s="52">
        <v>27</v>
      </c>
      <c r="I26" s="67" t="str">
        <f t="shared" si="2"/>
        <v>No</v>
      </c>
      <c r="J26" s="52">
        <v>3</v>
      </c>
      <c r="K26" s="52">
        <v>1</v>
      </c>
      <c r="L26" s="52">
        <v>1</v>
      </c>
      <c r="M26" s="16" t="s">
        <v>36</v>
      </c>
      <c r="N26" s="16" t="str">
        <f>VLOOKUP(M26,$F$4:$G$420,2,FALSE)</f>
        <v>Midwest</v>
      </c>
    </row>
    <row r="27" spans="1:14">
      <c r="A27" s="47">
        <v>1048</v>
      </c>
      <c r="B27" s="48">
        <v>41536</v>
      </c>
      <c r="C27" s="49" t="s">
        <v>97</v>
      </c>
      <c r="D27" s="50">
        <v>61655</v>
      </c>
      <c r="E27" s="51">
        <f t="shared" si="0"/>
        <v>29.641826923076923</v>
      </c>
      <c r="F27" s="66">
        <f t="shared" si="1"/>
        <v>1.2833333333333334</v>
      </c>
      <c r="G27" s="52">
        <v>12</v>
      </c>
      <c r="H27" s="52">
        <v>20</v>
      </c>
      <c r="I27" s="67" t="str">
        <f t="shared" si="2"/>
        <v>No</v>
      </c>
      <c r="J27" s="52">
        <v>1</v>
      </c>
      <c r="K27" s="52">
        <v>2</v>
      </c>
      <c r="L27" s="52">
        <v>2</v>
      </c>
      <c r="M27" s="16" t="s">
        <v>36</v>
      </c>
      <c r="N27" s="16" t="str">
        <f>VLOOKUP(M27,$F$4:$G$420,2,FALSE)</f>
        <v>Midwest</v>
      </c>
    </row>
    <row r="28" spans="1:14">
      <c r="A28" s="47">
        <v>1049</v>
      </c>
      <c r="B28" s="48">
        <v>38040</v>
      </c>
      <c r="C28" s="49" t="s">
        <v>19</v>
      </c>
      <c r="D28" s="50">
        <v>88421</v>
      </c>
      <c r="E28" s="51">
        <f t="shared" si="0"/>
        <v>42.510096153846156</v>
      </c>
      <c r="F28" s="66">
        <f t="shared" si="1"/>
        <v>10.855555555555556</v>
      </c>
      <c r="G28" s="52">
        <v>16</v>
      </c>
      <c r="H28" s="52">
        <v>41</v>
      </c>
      <c r="I28" s="67" t="str">
        <f t="shared" si="2"/>
        <v>Yes</v>
      </c>
      <c r="J28" s="52">
        <v>3</v>
      </c>
      <c r="K28" s="52">
        <v>1</v>
      </c>
      <c r="L28" s="52">
        <v>1</v>
      </c>
      <c r="M28" s="16" t="s">
        <v>35</v>
      </c>
      <c r="N28" s="16" t="str">
        <f>VLOOKUP(M28,$F$4:$G$420,2,FALSE)</f>
        <v>Northeast</v>
      </c>
    </row>
    <row r="29" spans="1:14">
      <c r="A29" s="47">
        <v>1053</v>
      </c>
      <c r="B29" s="48">
        <v>41425</v>
      </c>
      <c r="C29" s="49" t="s">
        <v>94</v>
      </c>
      <c r="D29" s="50">
        <v>80241</v>
      </c>
      <c r="E29" s="51">
        <f t="shared" si="0"/>
        <v>38.57740384615385</v>
      </c>
      <c r="F29" s="66">
        <f t="shared" si="1"/>
        <v>1.5833333333333333</v>
      </c>
      <c r="G29" s="52">
        <v>14</v>
      </c>
      <c r="H29" s="52">
        <v>20</v>
      </c>
      <c r="I29" s="67" t="str">
        <f t="shared" si="2"/>
        <v>No</v>
      </c>
      <c r="J29" s="52">
        <v>3</v>
      </c>
      <c r="K29" s="52">
        <v>1</v>
      </c>
      <c r="L29" s="52">
        <v>2</v>
      </c>
      <c r="M29" s="16" t="s">
        <v>35</v>
      </c>
      <c r="N29" s="16" t="str">
        <f>VLOOKUP(M29,$F$4:$G$420,2,FALSE)</f>
        <v>Northeast</v>
      </c>
    </row>
    <row r="30" spans="1:14">
      <c r="A30" s="47">
        <v>1054</v>
      </c>
      <c r="B30" s="48">
        <v>40064</v>
      </c>
      <c r="C30" s="49" t="s">
        <v>94</v>
      </c>
      <c r="D30" s="50">
        <v>85293</v>
      </c>
      <c r="E30" s="51">
        <f t="shared" si="0"/>
        <v>41.006250000000001</v>
      </c>
      <c r="F30" s="66">
        <f t="shared" si="1"/>
        <v>5.3138888888888891</v>
      </c>
      <c r="G30" s="52">
        <v>14</v>
      </c>
      <c r="H30" s="52">
        <v>30</v>
      </c>
      <c r="I30" s="67" t="str">
        <f t="shared" si="2"/>
        <v>No</v>
      </c>
      <c r="J30" s="52">
        <v>1</v>
      </c>
      <c r="K30" s="52">
        <v>1</v>
      </c>
      <c r="L30" s="52">
        <v>1</v>
      </c>
      <c r="M30" s="16" t="s">
        <v>36</v>
      </c>
      <c r="N30" s="16" t="str">
        <f>VLOOKUP(M30,$F$4:$G$420,2,FALSE)</f>
        <v>Midwest</v>
      </c>
    </row>
    <row r="31" spans="1:14">
      <c r="A31" s="47">
        <v>1055</v>
      </c>
      <c r="B31" s="48">
        <v>37057</v>
      </c>
      <c r="C31" s="49" t="s">
        <v>17</v>
      </c>
      <c r="D31" s="50">
        <v>149836</v>
      </c>
      <c r="E31" s="51">
        <f t="shared" si="0"/>
        <v>72.036538461538456</v>
      </c>
      <c r="F31" s="66">
        <f t="shared" si="1"/>
        <v>13.544444444444444</v>
      </c>
      <c r="G31" s="52">
        <v>19</v>
      </c>
      <c r="H31" s="52">
        <v>45</v>
      </c>
      <c r="I31" s="67" t="str">
        <f t="shared" si="2"/>
        <v>Yes</v>
      </c>
      <c r="J31" s="52">
        <v>3</v>
      </c>
      <c r="K31" s="52">
        <v>2</v>
      </c>
      <c r="L31" s="52">
        <v>1</v>
      </c>
      <c r="M31" s="16" t="s">
        <v>35</v>
      </c>
      <c r="N31" s="16" t="str">
        <f>VLOOKUP(M31,$F$4:$G$420,2,FALSE)</f>
        <v>Northeast</v>
      </c>
    </row>
    <row r="32" spans="1:14">
      <c r="A32" s="47">
        <v>1056</v>
      </c>
      <c r="B32" s="48">
        <v>37046</v>
      </c>
      <c r="C32" s="49" t="s">
        <v>94</v>
      </c>
      <c r="D32" s="50">
        <v>106663</v>
      </c>
      <c r="E32" s="51">
        <f t="shared" si="0"/>
        <v>51.280288461538461</v>
      </c>
      <c r="F32" s="66">
        <f t="shared" si="1"/>
        <v>13.574999999999999</v>
      </c>
      <c r="G32" s="52">
        <v>16</v>
      </c>
      <c r="H32" s="52">
        <v>50</v>
      </c>
      <c r="I32" s="67" t="str">
        <f t="shared" si="2"/>
        <v>Yes</v>
      </c>
      <c r="J32" s="52">
        <v>3</v>
      </c>
      <c r="K32" s="52">
        <v>1</v>
      </c>
      <c r="L32" s="52">
        <v>1</v>
      </c>
      <c r="M32" s="16" t="s">
        <v>35</v>
      </c>
      <c r="N32" s="16" t="str">
        <f>VLOOKUP(M32,$F$4:$G$420,2,FALSE)</f>
        <v>Northeast</v>
      </c>
    </row>
    <row r="33" spans="1:14">
      <c r="A33" s="47">
        <v>1057</v>
      </c>
      <c r="B33" s="53">
        <v>37164</v>
      </c>
      <c r="C33" s="49" t="s">
        <v>94</v>
      </c>
      <c r="D33" s="50">
        <v>107385</v>
      </c>
      <c r="E33" s="51">
        <f t="shared" si="0"/>
        <v>51.627403846153847</v>
      </c>
      <c r="F33" s="66">
        <f t="shared" si="1"/>
        <v>13.25</v>
      </c>
      <c r="G33" s="52">
        <v>16</v>
      </c>
      <c r="H33" s="52">
        <v>50</v>
      </c>
      <c r="I33" s="67" t="str">
        <f t="shared" si="2"/>
        <v>Yes</v>
      </c>
      <c r="J33" s="52">
        <v>1</v>
      </c>
      <c r="K33" s="52">
        <v>1</v>
      </c>
      <c r="L33" s="52">
        <v>1</v>
      </c>
      <c r="M33" s="16" t="s">
        <v>36</v>
      </c>
      <c r="N33" s="16" t="str">
        <f>VLOOKUP(M33,$F$4:$G$420,2,FALSE)</f>
        <v>Midwest</v>
      </c>
    </row>
    <row r="34" spans="1:14">
      <c r="A34" s="47">
        <v>1058</v>
      </c>
      <c r="B34" s="48">
        <v>39208</v>
      </c>
      <c r="C34" s="49" t="s">
        <v>94</v>
      </c>
      <c r="D34" s="50">
        <v>98059</v>
      </c>
      <c r="E34" s="51">
        <f t="shared" si="0"/>
        <v>47.143749999999997</v>
      </c>
      <c r="F34" s="66">
        <f t="shared" si="1"/>
        <v>7.6527777777777777</v>
      </c>
      <c r="G34" s="52">
        <v>14</v>
      </c>
      <c r="H34" s="52">
        <v>38</v>
      </c>
      <c r="I34" s="67" t="str">
        <f t="shared" si="2"/>
        <v>No</v>
      </c>
      <c r="J34" s="52">
        <v>3</v>
      </c>
      <c r="K34" s="52">
        <v>1</v>
      </c>
      <c r="L34" s="52">
        <v>1</v>
      </c>
      <c r="M34" s="16" t="s">
        <v>36</v>
      </c>
      <c r="N34" s="16" t="str">
        <f>VLOOKUP(M34,$F$4:$G$420,2,FALSE)</f>
        <v>Midwest</v>
      </c>
    </row>
    <row r="35" spans="1:14">
      <c r="A35" s="47">
        <v>1059</v>
      </c>
      <c r="B35" s="48">
        <v>40953</v>
      </c>
      <c r="C35" s="49" t="s">
        <v>18</v>
      </c>
      <c r="D35" s="50">
        <v>126589</v>
      </c>
      <c r="E35" s="51">
        <f t="shared" si="0"/>
        <v>60.86009615384615</v>
      </c>
      <c r="F35" s="66">
        <f t="shared" si="1"/>
        <v>2.8805555555555555</v>
      </c>
      <c r="G35" s="52">
        <v>16</v>
      </c>
      <c r="H35" s="52">
        <v>33</v>
      </c>
      <c r="I35" s="67" t="str">
        <f t="shared" si="2"/>
        <v>No</v>
      </c>
      <c r="J35" s="52">
        <v>3</v>
      </c>
      <c r="K35" s="52">
        <v>2</v>
      </c>
      <c r="L35" s="52">
        <v>1</v>
      </c>
      <c r="M35" s="16" t="s">
        <v>32</v>
      </c>
      <c r="N35" s="16" t="str">
        <f>VLOOKUP(M35,$F$4:$G$420,2,FALSE)</f>
        <v>C-Plains</v>
      </c>
    </row>
    <row r="36" spans="1:14">
      <c r="A36" s="47">
        <v>1060</v>
      </c>
      <c r="B36" s="48">
        <v>39846</v>
      </c>
      <c r="C36" s="49" t="s">
        <v>94</v>
      </c>
      <c r="D36" s="50">
        <v>99931</v>
      </c>
      <c r="E36" s="51">
        <f t="shared" si="0"/>
        <v>48.043750000000003</v>
      </c>
      <c r="F36" s="66">
        <f t="shared" si="1"/>
        <v>5.9138888888888888</v>
      </c>
      <c r="G36" s="52">
        <v>14</v>
      </c>
      <c r="H36" s="52">
        <v>34</v>
      </c>
      <c r="I36" s="67" t="str">
        <f t="shared" si="2"/>
        <v>No</v>
      </c>
      <c r="J36" s="52">
        <v>1</v>
      </c>
      <c r="K36" s="52">
        <v>1</v>
      </c>
      <c r="L36" s="52">
        <v>1</v>
      </c>
      <c r="M36" s="16" t="s">
        <v>32</v>
      </c>
      <c r="N36" s="16" t="str">
        <f>VLOOKUP(M36,$F$4:$G$420,2,FALSE)</f>
        <v>C-Plains</v>
      </c>
    </row>
    <row r="37" spans="1:14">
      <c r="A37" s="47">
        <v>1061</v>
      </c>
      <c r="B37" s="48">
        <v>41337</v>
      </c>
      <c r="C37" s="49" t="s">
        <v>18</v>
      </c>
      <c r="D37" s="50">
        <v>112238</v>
      </c>
      <c r="E37" s="51">
        <f t="shared" si="0"/>
        <v>53.960576923076921</v>
      </c>
      <c r="F37" s="66">
        <f t="shared" si="1"/>
        <v>1.825</v>
      </c>
      <c r="G37" s="52">
        <v>16</v>
      </c>
      <c r="H37" s="52">
        <v>28</v>
      </c>
      <c r="I37" s="67" t="str">
        <f t="shared" si="2"/>
        <v>No</v>
      </c>
      <c r="J37" s="52">
        <v>3</v>
      </c>
      <c r="K37" s="52">
        <v>1</v>
      </c>
      <c r="L37" s="52">
        <v>2</v>
      </c>
      <c r="M37" s="16" t="s">
        <v>36</v>
      </c>
      <c r="N37" s="16" t="str">
        <f>VLOOKUP(M37,$F$4:$G$420,2,FALSE)</f>
        <v>Midwest</v>
      </c>
    </row>
    <row r="38" spans="1:14">
      <c r="A38" s="47">
        <v>1062</v>
      </c>
      <c r="B38" s="48">
        <v>40002</v>
      </c>
      <c r="C38" s="49" t="s">
        <v>100</v>
      </c>
      <c r="D38" s="50">
        <v>162803</v>
      </c>
      <c r="E38" s="51">
        <f t="shared" si="0"/>
        <v>78.270673076923075</v>
      </c>
      <c r="F38" s="66">
        <f t="shared" si="1"/>
        <v>5.4805555555555552</v>
      </c>
      <c r="G38" s="52">
        <v>16</v>
      </c>
      <c r="H38" s="52">
        <v>35</v>
      </c>
      <c r="I38" s="67" t="str">
        <f t="shared" si="2"/>
        <v>No</v>
      </c>
      <c r="J38" s="52">
        <v>3</v>
      </c>
      <c r="K38" s="52">
        <v>1</v>
      </c>
      <c r="L38" s="52">
        <v>1</v>
      </c>
      <c r="M38" s="16" t="s">
        <v>35</v>
      </c>
      <c r="N38" s="16" t="str">
        <f>VLOOKUP(M38,$F$4:$G$420,2,FALSE)</f>
        <v>Northeast</v>
      </c>
    </row>
    <row r="39" spans="1:14">
      <c r="A39" s="47">
        <v>1069</v>
      </c>
      <c r="B39" s="48">
        <v>40577</v>
      </c>
      <c r="C39" s="49" t="s">
        <v>107</v>
      </c>
      <c r="D39" s="50">
        <v>179938</v>
      </c>
      <c r="E39" s="51">
        <f t="shared" si="0"/>
        <v>86.508653846153848</v>
      </c>
      <c r="F39" s="66">
        <f t="shared" si="1"/>
        <v>3.911111111111111</v>
      </c>
      <c r="G39" s="52">
        <v>16</v>
      </c>
      <c r="H39" s="52">
        <v>35</v>
      </c>
      <c r="I39" s="67" t="str">
        <f t="shared" si="2"/>
        <v>No</v>
      </c>
      <c r="J39" s="52">
        <v>2</v>
      </c>
      <c r="K39" s="52">
        <v>2</v>
      </c>
      <c r="L39" s="52">
        <v>1</v>
      </c>
      <c r="M39" s="16" t="s">
        <v>36</v>
      </c>
      <c r="N39" s="16" t="str">
        <f>VLOOKUP(M39,$F$4:$G$420,2,FALSE)</f>
        <v>Midwest</v>
      </c>
    </row>
    <row r="40" spans="1:14">
      <c r="A40" s="47">
        <v>1070</v>
      </c>
      <c r="B40" s="48">
        <v>40046</v>
      </c>
      <c r="C40" s="49" t="s">
        <v>94</v>
      </c>
      <c r="D40" s="50">
        <v>95498</v>
      </c>
      <c r="E40" s="51">
        <f t="shared" si="0"/>
        <v>45.912500000000001</v>
      </c>
      <c r="F40" s="66">
        <f t="shared" si="1"/>
        <v>5.3611111111111107</v>
      </c>
      <c r="G40" s="52">
        <v>14</v>
      </c>
      <c r="H40" s="52">
        <v>31</v>
      </c>
      <c r="I40" s="67" t="str">
        <f t="shared" si="2"/>
        <v>No</v>
      </c>
      <c r="J40" s="52">
        <v>3</v>
      </c>
      <c r="K40" s="52">
        <v>1</v>
      </c>
      <c r="L40" s="52">
        <v>1</v>
      </c>
      <c r="M40" s="16" t="s">
        <v>32</v>
      </c>
      <c r="N40" s="16" t="str">
        <f>VLOOKUP(M40,$F$4:$G$420,2,FALSE)</f>
        <v>C-Plains</v>
      </c>
    </row>
    <row r="41" spans="1:14">
      <c r="A41" s="47">
        <v>1071</v>
      </c>
      <c r="B41" s="48">
        <v>38361</v>
      </c>
      <c r="C41" s="49" t="s">
        <v>107</v>
      </c>
      <c r="D41" s="50">
        <v>166238</v>
      </c>
      <c r="E41" s="51">
        <f t="shared" si="0"/>
        <v>79.922115384615381</v>
      </c>
      <c r="F41" s="66">
        <f t="shared" si="1"/>
        <v>9.9777777777777779</v>
      </c>
      <c r="G41" s="52">
        <v>19</v>
      </c>
      <c r="H41" s="52">
        <v>41</v>
      </c>
      <c r="I41" s="67" t="str">
        <f t="shared" si="2"/>
        <v>No</v>
      </c>
      <c r="J41" s="52">
        <v>3</v>
      </c>
      <c r="K41" s="52">
        <v>1</v>
      </c>
      <c r="L41" s="52">
        <v>1</v>
      </c>
      <c r="M41" s="16" t="s">
        <v>32</v>
      </c>
      <c r="N41" s="16" t="str">
        <f>VLOOKUP(M41,$F$4:$G$420,2,FALSE)</f>
        <v>C-Plains</v>
      </c>
    </row>
    <row r="42" spans="1:14">
      <c r="A42" s="47">
        <v>1072</v>
      </c>
      <c r="B42" s="48">
        <v>38572</v>
      </c>
      <c r="C42" s="49" t="s">
        <v>107</v>
      </c>
      <c r="D42" s="50">
        <v>167019</v>
      </c>
      <c r="E42" s="51">
        <f t="shared" si="0"/>
        <v>80.297596153846158</v>
      </c>
      <c r="F42" s="66">
        <f t="shared" si="1"/>
        <v>9.3972222222222221</v>
      </c>
      <c r="G42" s="52">
        <v>19</v>
      </c>
      <c r="H42" s="52">
        <v>51</v>
      </c>
      <c r="I42" s="67" t="str">
        <f t="shared" si="2"/>
        <v>No</v>
      </c>
      <c r="J42" s="52">
        <v>3</v>
      </c>
      <c r="K42" s="52">
        <v>1</v>
      </c>
      <c r="L42" s="52">
        <v>1</v>
      </c>
      <c r="M42" s="16" t="s">
        <v>36</v>
      </c>
      <c r="N42" s="16" t="str">
        <f>VLOOKUP(M42,$F$4:$G$420,2,FALSE)</f>
        <v>Midwest</v>
      </c>
    </row>
    <row r="43" spans="1:14">
      <c r="A43" s="47">
        <v>1075</v>
      </c>
      <c r="B43" s="48">
        <v>40192</v>
      </c>
      <c r="C43" s="49" t="s">
        <v>94</v>
      </c>
      <c r="D43" s="50">
        <v>84317</v>
      </c>
      <c r="E43" s="51">
        <f t="shared" si="0"/>
        <v>40.537019230769232</v>
      </c>
      <c r="F43" s="66">
        <f t="shared" si="1"/>
        <v>4.9638888888888886</v>
      </c>
      <c r="G43" s="52">
        <v>16</v>
      </c>
      <c r="H43" s="52">
        <v>28</v>
      </c>
      <c r="I43" s="67" t="str">
        <f t="shared" si="2"/>
        <v>No</v>
      </c>
      <c r="J43" s="52">
        <v>3</v>
      </c>
      <c r="K43" s="52">
        <v>2</v>
      </c>
      <c r="L43" s="52">
        <v>1</v>
      </c>
      <c r="M43" s="16" t="s">
        <v>32</v>
      </c>
      <c r="N43" s="16" t="str">
        <f>VLOOKUP(M43,$F$4:$G$420,2,FALSE)</f>
        <v>C-Plains</v>
      </c>
    </row>
    <row r="44" spans="1:14">
      <c r="A44" s="47">
        <v>1079</v>
      </c>
      <c r="B44" s="48">
        <v>37909</v>
      </c>
      <c r="C44" s="49" t="s">
        <v>96</v>
      </c>
      <c r="D44" s="50">
        <v>71459</v>
      </c>
      <c r="E44" s="51">
        <f t="shared" si="0"/>
        <v>34.355288461538464</v>
      </c>
      <c r="F44" s="66">
        <f t="shared" si="1"/>
        <v>11.21111111111111</v>
      </c>
      <c r="G44" s="52">
        <v>16</v>
      </c>
      <c r="H44" s="52">
        <v>31</v>
      </c>
      <c r="I44" s="67" t="str">
        <f t="shared" si="2"/>
        <v>Yes</v>
      </c>
      <c r="J44" s="52">
        <v>3</v>
      </c>
      <c r="K44" s="52">
        <v>1</v>
      </c>
      <c r="L44" s="52">
        <v>1</v>
      </c>
      <c r="M44" s="16" t="s">
        <v>35</v>
      </c>
      <c r="N44" s="16" t="str">
        <f>VLOOKUP(M44,$F$4:$G$420,2,FALSE)</f>
        <v>Northeast</v>
      </c>
    </row>
    <row r="45" spans="1:14">
      <c r="A45" s="47">
        <v>1083</v>
      </c>
      <c r="B45" s="48">
        <v>40052</v>
      </c>
      <c r="C45" s="49" t="s">
        <v>94</v>
      </c>
      <c r="D45" s="50">
        <v>85396</v>
      </c>
      <c r="E45" s="51">
        <f t="shared" si="0"/>
        <v>41.055769230769229</v>
      </c>
      <c r="F45" s="66">
        <f t="shared" si="1"/>
        <v>5.3444444444444441</v>
      </c>
      <c r="G45" s="52">
        <v>14</v>
      </c>
      <c r="H45" s="52">
        <v>31</v>
      </c>
      <c r="I45" s="67" t="str">
        <f t="shared" si="2"/>
        <v>No</v>
      </c>
      <c r="J45" s="52">
        <v>3</v>
      </c>
      <c r="K45" s="52">
        <v>1</v>
      </c>
      <c r="L45" s="52">
        <v>2</v>
      </c>
      <c r="M45" s="16" t="s">
        <v>35</v>
      </c>
      <c r="N45" s="16" t="str">
        <f>VLOOKUP(M45,$F$4:$G$420,2,FALSE)</f>
        <v>Northeast</v>
      </c>
    </row>
    <row r="46" spans="1:14">
      <c r="A46" s="47">
        <v>1084</v>
      </c>
      <c r="B46" s="53">
        <v>36646</v>
      </c>
      <c r="C46" s="49" t="s">
        <v>94</v>
      </c>
      <c r="D46" s="50">
        <v>108771</v>
      </c>
      <c r="E46" s="51">
        <f t="shared" si="0"/>
        <v>52.293750000000003</v>
      </c>
      <c r="F46" s="66">
        <f t="shared" si="1"/>
        <v>14.666666666666666</v>
      </c>
      <c r="G46" s="52">
        <v>14</v>
      </c>
      <c r="H46" s="52">
        <v>52</v>
      </c>
      <c r="I46" s="67" t="str">
        <f t="shared" si="2"/>
        <v>Yes</v>
      </c>
      <c r="J46" s="52">
        <v>3</v>
      </c>
      <c r="K46" s="52">
        <v>1</v>
      </c>
      <c r="L46" s="52">
        <v>1</v>
      </c>
      <c r="M46" s="16" t="s">
        <v>36</v>
      </c>
      <c r="N46" s="16" t="str">
        <f>VLOOKUP(M46,$F$4:$G$420,2,FALSE)</f>
        <v>Midwest</v>
      </c>
    </row>
    <row r="47" spans="1:14">
      <c r="A47" s="47">
        <v>1085</v>
      </c>
      <c r="B47" s="48">
        <v>36234</v>
      </c>
      <c r="C47" s="49" t="s">
        <v>101</v>
      </c>
      <c r="D47" s="50">
        <v>135671</v>
      </c>
      <c r="E47" s="51">
        <f t="shared" si="0"/>
        <v>65.226442307692309</v>
      </c>
      <c r="F47" s="66">
        <f t="shared" si="1"/>
        <v>15.794444444444444</v>
      </c>
      <c r="G47" s="52">
        <v>19</v>
      </c>
      <c r="H47" s="52">
        <v>62</v>
      </c>
      <c r="I47" s="67" t="str">
        <f t="shared" si="2"/>
        <v>Yes</v>
      </c>
      <c r="J47" s="52">
        <v>3</v>
      </c>
      <c r="K47" s="52">
        <v>1</v>
      </c>
      <c r="L47" s="52">
        <v>1</v>
      </c>
      <c r="M47" s="16" t="s">
        <v>35</v>
      </c>
      <c r="N47" s="16" t="str">
        <f>VLOOKUP(M47,$F$4:$G$420,2,FALSE)</f>
        <v>Northeast</v>
      </c>
    </row>
    <row r="48" spans="1:14">
      <c r="A48" s="47">
        <v>1088</v>
      </c>
      <c r="B48" s="48">
        <v>40819</v>
      </c>
      <c r="C48" s="49" t="s">
        <v>98</v>
      </c>
      <c r="D48" s="50">
        <v>173974</v>
      </c>
      <c r="E48" s="51">
        <f t="shared" si="0"/>
        <v>83.641346153846158</v>
      </c>
      <c r="F48" s="66">
        <f t="shared" si="1"/>
        <v>3.2444444444444445</v>
      </c>
      <c r="G48" s="52">
        <v>19</v>
      </c>
      <c r="H48" s="52">
        <v>35</v>
      </c>
      <c r="I48" s="67" t="str">
        <f t="shared" si="2"/>
        <v>No</v>
      </c>
      <c r="J48" s="52">
        <v>1</v>
      </c>
      <c r="K48" s="52">
        <v>2</v>
      </c>
      <c r="L48" s="52">
        <v>1</v>
      </c>
      <c r="M48" s="16" t="s">
        <v>32</v>
      </c>
      <c r="N48" s="16" t="str">
        <f>VLOOKUP(M48,$F$4:$G$420,2,FALSE)</f>
        <v>C-Plains</v>
      </c>
    </row>
    <row r="49" spans="1:14">
      <c r="A49" s="47">
        <v>1096</v>
      </c>
      <c r="B49" s="48">
        <v>38782</v>
      </c>
      <c r="C49" s="49" t="s">
        <v>94</v>
      </c>
      <c r="D49" s="50">
        <v>100502</v>
      </c>
      <c r="E49" s="51">
        <f t="shared" si="0"/>
        <v>48.318269230769232</v>
      </c>
      <c r="F49" s="66">
        <f t="shared" si="1"/>
        <v>8.8194444444444446</v>
      </c>
      <c r="G49" s="52">
        <v>14</v>
      </c>
      <c r="H49" s="52">
        <v>42</v>
      </c>
      <c r="I49" s="67" t="str">
        <f t="shared" si="2"/>
        <v>No</v>
      </c>
      <c r="J49" s="52">
        <v>3</v>
      </c>
      <c r="K49" s="52">
        <v>1</v>
      </c>
      <c r="L49" s="52">
        <v>1</v>
      </c>
      <c r="M49" s="16" t="s">
        <v>32</v>
      </c>
      <c r="N49" s="16" t="str">
        <f>VLOOKUP(M49,$F$4:$G$420,2,FALSE)</f>
        <v>C-Plains</v>
      </c>
    </row>
    <row r="50" spans="1:14">
      <c r="A50" s="47">
        <v>1097</v>
      </c>
      <c r="B50" s="48">
        <v>38578</v>
      </c>
      <c r="C50" s="49" t="s">
        <v>94</v>
      </c>
      <c r="D50" s="50">
        <v>110571</v>
      </c>
      <c r="E50" s="51">
        <f t="shared" si="0"/>
        <v>53.159134615384616</v>
      </c>
      <c r="F50" s="66">
        <f t="shared" si="1"/>
        <v>9.3805555555555564</v>
      </c>
      <c r="G50" s="52">
        <v>16</v>
      </c>
      <c r="H50" s="52">
        <v>43</v>
      </c>
      <c r="I50" s="67" t="str">
        <f t="shared" si="2"/>
        <v>No</v>
      </c>
      <c r="J50" s="52">
        <v>1</v>
      </c>
      <c r="K50" s="52">
        <v>1</v>
      </c>
      <c r="L50" s="52">
        <v>1</v>
      </c>
      <c r="M50" s="16" t="s">
        <v>35</v>
      </c>
      <c r="N50" s="16" t="str">
        <f>VLOOKUP(M50,$F$4:$G$420,2,FALSE)</f>
        <v>Northeast</v>
      </c>
    </row>
    <row r="51" spans="1:14">
      <c r="A51" s="47">
        <v>1098</v>
      </c>
      <c r="B51" s="48">
        <v>41652</v>
      </c>
      <c r="C51" s="49" t="s">
        <v>107</v>
      </c>
      <c r="D51" s="50">
        <v>162245</v>
      </c>
      <c r="E51" s="51">
        <f t="shared" si="0"/>
        <v>78.00240384615384</v>
      </c>
      <c r="F51" s="66">
        <f t="shared" si="1"/>
        <v>0.96666666666666667</v>
      </c>
      <c r="G51" s="52">
        <v>16</v>
      </c>
      <c r="H51" s="52">
        <v>25</v>
      </c>
      <c r="I51" s="67" t="str">
        <f t="shared" si="2"/>
        <v>No</v>
      </c>
      <c r="J51" s="52">
        <v>3</v>
      </c>
      <c r="K51" s="52">
        <v>1</v>
      </c>
      <c r="L51" s="52">
        <v>2</v>
      </c>
      <c r="M51" s="16" t="s">
        <v>35</v>
      </c>
      <c r="N51" s="16" t="str">
        <f>VLOOKUP(M51,$F$4:$G$420,2,FALSE)</f>
        <v>Northeast</v>
      </c>
    </row>
    <row r="52" spans="1:14">
      <c r="A52" s="47">
        <v>1101</v>
      </c>
      <c r="B52" s="48">
        <v>37415</v>
      </c>
      <c r="C52" s="49" t="s">
        <v>96</v>
      </c>
      <c r="D52" s="50">
        <v>125994</v>
      </c>
      <c r="E52" s="51">
        <f t="shared" si="0"/>
        <v>60.574038461538464</v>
      </c>
      <c r="F52" s="66">
        <f t="shared" si="1"/>
        <v>12.563888888888888</v>
      </c>
      <c r="G52" s="52">
        <v>16</v>
      </c>
      <c r="H52" s="52">
        <v>31</v>
      </c>
      <c r="I52" s="67" t="str">
        <f t="shared" si="2"/>
        <v>Yes</v>
      </c>
      <c r="J52" s="52">
        <v>1</v>
      </c>
      <c r="K52" s="52">
        <v>1</v>
      </c>
      <c r="L52" s="52">
        <v>1</v>
      </c>
      <c r="M52" s="16" t="s">
        <v>32</v>
      </c>
      <c r="N52" s="16" t="str">
        <f>VLOOKUP(M52,$F$4:$G$420,2,FALSE)</f>
        <v>C-Plains</v>
      </c>
    </row>
    <row r="53" spans="1:14">
      <c r="A53" s="47">
        <v>1102</v>
      </c>
      <c r="B53" s="48">
        <v>36624</v>
      </c>
      <c r="C53" s="49" t="s">
        <v>19</v>
      </c>
      <c r="D53" s="50">
        <v>88900</v>
      </c>
      <c r="E53" s="51">
        <f t="shared" si="0"/>
        <v>42.740384615384613</v>
      </c>
      <c r="F53" s="66">
        <f t="shared" si="1"/>
        <v>14.730555555555556</v>
      </c>
      <c r="G53" s="52">
        <v>19</v>
      </c>
      <c r="H53" s="52">
        <v>48</v>
      </c>
      <c r="I53" s="67" t="str">
        <f t="shared" si="2"/>
        <v>Yes</v>
      </c>
      <c r="J53" s="52">
        <v>3</v>
      </c>
      <c r="K53" s="52">
        <v>1</v>
      </c>
      <c r="L53" s="52">
        <v>1</v>
      </c>
      <c r="M53" s="16" t="s">
        <v>35</v>
      </c>
      <c r="N53" s="16" t="str">
        <f>VLOOKUP(M53,$F$4:$G$420,2,FALSE)</f>
        <v>Northeast</v>
      </c>
    </row>
    <row r="54" spans="1:14">
      <c r="A54" s="47">
        <v>1104</v>
      </c>
      <c r="B54" s="48">
        <v>38384</v>
      </c>
      <c r="C54" s="49" t="s">
        <v>94</v>
      </c>
      <c r="D54" s="50">
        <v>112450</v>
      </c>
      <c r="E54" s="51">
        <f t="shared" si="0"/>
        <v>54.0625</v>
      </c>
      <c r="F54" s="66">
        <f t="shared" si="1"/>
        <v>9.9166666666666661</v>
      </c>
      <c r="G54" s="52">
        <v>16</v>
      </c>
      <c r="H54" s="52">
        <v>44</v>
      </c>
      <c r="I54" s="67" t="str">
        <f t="shared" si="2"/>
        <v>No</v>
      </c>
      <c r="J54" s="52">
        <v>3</v>
      </c>
      <c r="K54" s="52">
        <v>1</v>
      </c>
      <c r="L54" s="52">
        <v>1</v>
      </c>
      <c r="M54" s="16" t="s">
        <v>32</v>
      </c>
      <c r="N54" s="16" t="str">
        <f>VLOOKUP(M54,$F$4:$G$420,2,FALSE)</f>
        <v>C-Plains</v>
      </c>
    </row>
    <row r="55" spans="1:14">
      <c r="A55" s="47">
        <v>1105</v>
      </c>
      <c r="B55" s="48">
        <v>41158</v>
      </c>
      <c r="C55" s="49" t="s">
        <v>96</v>
      </c>
      <c r="D55" s="50">
        <v>92633</v>
      </c>
      <c r="E55" s="51">
        <f t="shared" si="0"/>
        <v>44.535096153846155</v>
      </c>
      <c r="F55" s="66">
        <f t="shared" si="1"/>
        <v>2.3194444444444446</v>
      </c>
      <c r="G55" s="52">
        <v>12</v>
      </c>
      <c r="H55" s="52">
        <v>28</v>
      </c>
      <c r="I55" s="67" t="str">
        <f t="shared" si="2"/>
        <v>No</v>
      </c>
      <c r="J55" s="52">
        <v>3</v>
      </c>
      <c r="K55" s="52">
        <v>1</v>
      </c>
      <c r="L55" s="52">
        <v>2</v>
      </c>
      <c r="M55" s="16" t="s">
        <v>32</v>
      </c>
      <c r="N55" s="16" t="str">
        <f>VLOOKUP(M55,$F$4:$G$420,2,FALSE)</f>
        <v>C-Plains</v>
      </c>
    </row>
    <row r="56" spans="1:14">
      <c r="A56" s="47">
        <v>1106</v>
      </c>
      <c r="B56" s="53">
        <v>37385</v>
      </c>
      <c r="C56" s="49" t="s">
        <v>94</v>
      </c>
      <c r="D56" s="50">
        <v>115744</v>
      </c>
      <c r="E56" s="51">
        <f t="shared" si="0"/>
        <v>55.646153846153844</v>
      </c>
      <c r="F56" s="66">
        <f t="shared" si="1"/>
        <v>12.644444444444444</v>
      </c>
      <c r="G56" s="52">
        <v>14</v>
      </c>
      <c r="H56" s="52">
        <v>48</v>
      </c>
      <c r="I56" s="67" t="str">
        <f t="shared" si="2"/>
        <v>Yes</v>
      </c>
      <c r="J56" s="52">
        <v>1</v>
      </c>
      <c r="K56" s="52">
        <v>1</v>
      </c>
      <c r="L56" s="52">
        <v>1</v>
      </c>
      <c r="M56" s="16" t="s">
        <v>36</v>
      </c>
      <c r="N56" s="16" t="str">
        <f>VLOOKUP(M56,$F$4:$G$420,2,FALSE)</f>
        <v>Midwest</v>
      </c>
    </row>
    <row r="57" spans="1:14">
      <c r="A57" s="47">
        <v>1108</v>
      </c>
      <c r="B57" s="48">
        <v>39248</v>
      </c>
      <c r="C57" s="49" t="s">
        <v>109</v>
      </c>
      <c r="D57" s="50">
        <v>127403</v>
      </c>
      <c r="E57" s="51">
        <f t="shared" si="0"/>
        <v>61.251442307692308</v>
      </c>
      <c r="F57" s="66">
        <f t="shared" si="1"/>
        <v>7.5444444444444443</v>
      </c>
      <c r="G57" s="52">
        <v>16</v>
      </c>
      <c r="H57" s="52">
        <v>29</v>
      </c>
      <c r="I57" s="67" t="str">
        <f t="shared" si="2"/>
        <v>No</v>
      </c>
      <c r="J57" s="52">
        <v>3</v>
      </c>
      <c r="K57" s="52">
        <v>1</v>
      </c>
      <c r="L57" s="52">
        <v>2</v>
      </c>
      <c r="M57" s="16" t="s">
        <v>36</v>
      </c>
      <c r="N57" s="16" t="str">
        <f>VLOOKUP(M57,$F$4:$G$420,2,FALSE)</f>
        <v>Midwest</v>
      </c>
    </row>
    <row r="58" spans="1:14">
      <c r="A58" s="47">
        <v>1109</v>
      </c>
      <c r="B58" s="48">
        <v>39135</v>
      </c>
      <c r="C58" s="49" t="s">
        <v>94</v>
      </c>
      <c r="D58" s="50">
        <v>99201</v>
      </c>
      <c r="E58" s="51">
        <f t="shared" si="0"/>
        <v>47.692788461538463</v>
      </c>
      <c r="F58" s="66">
        <f t="shared" si="1"/>
        <v>7.8583333333333334</v>
      </c>
      <c r="G58" s="52">
        <v>14</v>
      </c>
      <c r="H58" s="52">
        <v>39</v>
      </c>
      <c r="I58" s="67" t="str">
        <f t="shared" si="2"/>
        <v>No</v>
      </c>
      <c r="J58" s="52">
        <v>3</v>
      </c>
      <c r="K58" s="52">
        <v>1</v>
      </c>
      <c r="L58" s="52">
        <v>1</v>
      </c>
      <c r="M58" s="16" t="s">
        <v>32</v>
      </c>
      <c r="N58" s="16" t="str">
        <f>VLOOKUP(M58,$F$4:$G$420,2,FALSE)</f>
        <v>C-Plains</v>
      </c>
    </row>
    <row r="59" spans="1:14">
      <c r="A59" s="47">
        <v>1113</v>
      </c>
      <c r="B59" s="48">
        <v>41031</v>
      </c>
      <c r="C59" s="49" t="s">
        <v>94</v>
      </c>
      <c r="D59" s="50">
        <v>82124</v>
      </c>
      <c r="E59" s="51">
        <f t="shared" si="0"/>
        <v>39.482692307692311</v>
      </c>
      <c r="F59" s="66">
        <f t="shared" si="1"/>
        <v>2.6638888888888888</v>
      </c>
      <c r="G59" s="52">
        <v>14</v>
      </c>
      <c r="H59" s="52">
        <v>24</v>
      </c>
      <c r="I59" s="67" t="str">
        <f t="shared" si="2"/>
        <v>No</v>
      </c>
      <c r="J59" s="52">
        <v>1</v>
      </c>
      <c r="K59" s="52">
        <v>2</v>
      </c>
      <c r="L59" s="52">
        <v>2</v>
      </c>
      <c r="M59" s="16" t="s">
        <v>35</v>
      </c>
      <c r="N59" s="16" t="str">
        <f>VLOOKUP(M59,$F$4:$G$420,2,FALSE)</f>
        <v>Northeast</v>
      </c>
    </row>
    <row r="60" spans="1:14">
      <c r="A60" s="47">
        <v>1114</v>
      </c>
      <c r="B60" s="48">
        <v>36777</v>
      </c>
      <c r="C60" s="49" t="s">
        <v>99</v>
      </c>
      <c r="D60" s="50">
        <v>151695</v>
      </c>
      <c r="E60" s="51">
        <f t="shared" si="0"/>
        <v>72.930288461538467</v>
      </c>
      <c r="F60" s="66">
        <f t="shared" si="1"/>
        <v>14.313888888888888</v>
      </c>
      <c r="G60" s="52">
        <v>16</v>
      </c>
      <c r="H60" s="52">
        <v>50</v>
      </c>
      <c r="I60" s="67" t="str">
        <f t="shared" si="2"/>
        <v>Yes</v>
      </c>
      <c r="J60" s="52">
        <v>1</v>
      </c>
      <c r="K60" s="52">
        <v>1</v>
      </c>
      <c r="L60" s="52">
        <v>1</v>
      </c>
      <c r="M60" s="16" t="s">
        <v>35</v>
      </c>
      <c r="N60" s="16" t="str">
        <f>VLOOKUP(M60,$F$4:$G$420,2,FALSE)</f>
        <v>Northeast</v>
      </c>
    </row>
    <row r="61" spans="1:14">
      <c r="A61" s="47">
        <v>1116</v>
      </c>
      <c r="B61" s="48">
        <v>39812</v>
      </c>
      <c r="C61" s="49" t="s">
        <v>94</v>
      </c>
      <c r="D61" s="50">
        <v>112235</v>
      </c>
      <c r="E61" s="51">
        <f t="shared" si="0"/>
        <v>53.959134615384613</v>
      </c>
      <c r="F61" s="66">
        <f t="shared" si="1"/>
        <v>6</v>
      </c>
      <c r="G61" s="52">
        <v>16</v>
      </c>
      <c r="H61" s="52">
        <v>34</v>
      </c>
      <c r="I61" s="67" t="str">
        <f t="shared" si="2"/>
        <v>No</v>
      </c>
      <c r="J61" s="52">
        <v>3</v>
      </c>
      <c r="K61" s="52">
        <v>1</v>
      </c>
      <c r="L61" s="52">
        <v>1</v>
      </c>
      <c r="M61" s="16" t="s">
        <v>36</v>
      </c>
      <c r="N61" s="16" t="str">
        <f>VLOOKUP(M61,$F$4:$G$420,2,FALSE)</f>
        <v>Midwest</v>
      </c>
    </row>
    <row r="62" spans="1:14">
      <c r="A62" s="47">
        <v>1117</v>
      </c>
      <c r="B62" s="48">
        <v>36621</v>
      </c>
      <c r="C62" s="49" t="s">
        <v>106</v>
      </c>
      <c r="D62" s="50">
        <v>111526</v>
      </c>
      <c r="E62" s="51">
        <f t="shared" si="0"/>
        <v>53.618269230769229</v>
      </c>
      <c r="F62" s="66">
        <f t="shared" si="1"/>
        <v>14.738888888888889</v>
      </c>
      <c r="G62" s="52">
        <v>16</v>
      </c>
      <c r="H62" s="52">
        <v>52</v>
      </c>
      <c r="I62" s="67" t="str">
        <f t="shared" si="2"/>
        <v>Yes</v>
      </c>
      <c r="J62" s="52">
        <v>3</v>
      </c>
      <c r="K62" s="52">
        <v>1</v>
      </c>
      <c r="L62" s="52">
        <v>1</v>
      </c>
      <c r="M62" s="16" t="s">
        <v>35</v>
      </c>
      <c r="N62" s="16" t="str">
        <f>VLOOKUP(M62,$F$4:$G$420,2,FALSE)</f>
        <v>Northeast</v>
      </c>
    </row>
    <row r="63" spans="1:14">
      <c r="A63" s="47">
        <v>1118</v>
      </c>
      <c r="B63" s="48">
        <v>39960</v>
      </c>
      <c r="C63" s="49" t="s">
        <v>109</v>
      </c>
      <c r="D63" s="50">
        <v>136360</v>
      </c>
      <c r="E63" s="51">
        <f t="shared" si="0"/>
        <v>65.557692307692307</v>
      </c>
      <c r="F63" s="66">
        <f t="shared" si="1"/>
        <v>5.5944444444444441</v>
      </c>
      <c r="G63" s="52">
        <v>19</v>
      </c>
      <c r="H63" s="52">
        <v>27</v>
      </c>
      <c r="I63" s="67" t="str">
        <f t="shared" si="2"/>
        <v>No</v>
      </c>
      <c r="J63" s="52">
        <v>3</v>
      </c>
      <c r="K63" s="52">
        <v>2</v>
      </c>
      <c r="L63" s="52">
        <v>1</v>
      </c>
      <c r="M63" s="16" t="s">
        <v>35</v>
      </c>
      <c r="N63" s="16" t="str">
        <f>VLOOKUP(M63,$F$4:$G$420,2,FALSE)</f>
        <v>Northeast</v>
      </c>
    </row>
    <row r="64" spans="1:14">
      <c r="A64" s="47">
        <v>1119</v>
      </c>
      <c r="B64" s="48">
        <v>41136</v>
      </c>
      <c r="C64" s="49" t="s">
        <v>94</v>
      </c>
      <c r="D64" s="50">
        <v>121262</v>
      </c>
      <c r="E64" s="51">
        <f t="shared" si="0"/>
        <v>58.299038461538458</v>
      </c>
      <c r="F64" s="66">
        <f t="shared" si="1"/>
        <v>2.3777777777777778</v>
      </c>
      <c r="G64" s="52">
        <v>16</v>
      </c>
      <c r="H64" s="52">
        <v>22</v>
      </c>
      <c r="I64" s="67" t="str">
        <f t="shared" si="2"/>
        <v>No</v>
      </c>
      <c r="J64" s="52">
        <v>2</v>
      </c>
      <c r="K64" s="52">
        <v>1</v>
      </c>
      <c r="L64" s="52">
        <v>2</v>
      </c>
      <c r="M64" s="16" t="s">
        <v>36</v>
      </c>
      <c r="N64" s="16" t="str">
        <f>VLOOKUP(M64,$F$4:$G$420,2,FALSE)</f>
        <v>Midwest</v>
      </c>
    </row>
    <row r="65" spans="1:14">
      <c r="A65" s="47">
        <v>1128</v>
      </c>
      <c r="B65" s="48">
        <v>40336</v>
      </c>
      <c r="C65" s="49" t="s">
        <v>100</v>
      </c>
      <c r="D65" s="50">
        <v>174104</v>
      </c>
      <c r="E65" s="51">
        <f t="shared" si="0"/>
        <v>83.703846153846158</v>
      </c>
      <c r="F65" s="66">
        <f t="shared" si="1"/>
        <v>4.5666666666666664</v>
      </c>
      <c r="G65" s="52">
        <v>19</v>
      </c>
      <c r="H65" s="52">
        <v>35</v>
      </c>
      <c r="I65" s="67" t="str">
        <f t="shared" si="2"/>
        <v>No</v>
      </c>
      <c r="J65" s="52">
        <v>3</v>
      </c>
      <c r="K65" s="52">
        <v>2</v>
      </c>
      <c r="L65" s="52">
        <v>1</v>
      </c>
      <c r="M65" s="16" t="s">
        <v>32</v>
      </c>
      <c r="N65" s="16" t="str">
        <f>VLOOKUP(M65,$F$4:$G$420,2,FALSE)</f>
        <v>C-Plains</v>
      </c>
    </row>
    <row r="66" spans="1:14">
      <c r="A66" s="47">
        <v>1130</v>
      </c>
      <c r="B66" s="48">
        <v>36234</v>
      </c>
      <c r="C66" s="49" t="s">
        <v>94</v>
      </c>
      <c r="D66" s="50">
        <v>79438</v>
      </c>
      <c r="E66" s="51">
        <f t="shared" si="0"/>
        <v>38.191346153846155</v>
      </c>
      <c r="F66" s="66">
        <f t="shared" si="1"/>
        <v>15.794444444444444</v>
      </c>
      <c r="G66" s="52">
        <v>14</v>
      </c>
      <c r="H66" s="52">
        <v>53</v>
      </c>
      <c r="I66" s="67" t="str">
        <f t="shared" si="2"/>
        <v>Yes</v>
      </c>
      <c r="J66" s="52">
        <v>3</v>
      </c>
      <c r="K66" s="52">
        <v>1</v>
      </c>
      <c r="L66" s="52">
        <v>1</v>
      </c>
      <c r="M66" s="16" t="s">
        <v>35</v>
      </c>
      <c r="N66" s="16" t="str">
        <f>VLOOKUP(M66,$F$4:$G$420,2,FALSE)</f>
        <v>Northeast</v>
      </c>
    </row>
    <row r="67" spans="1:14">
      <c r="A67" s="47">
        <v>1132</v>
      </c>
      <c r="B67" s="48">
        <v>40004</v>
      </c>
      <c r="C67" s="49" t="s">
        <v>94</v>
      </c>
      <c r="D67" s="50">
        <v>85822</v>
      </c>
      <c r="E67" s="51">
        <f t="shared" si="0"/>
        <v>41.260576923076925</v>
      </c>
      <c r="F67" s="66">
        <f t="shared" si="1"/>
        <v>5.4749999999999996</v>
      </c>
      <c r="G67" s="52">
        <v>14</v>
      </c>
      <c r="H67" s="52">
        <v>32</v>
      </c>
      <c r="I67" s="67" t="str">
        <f t="shared" si="2"/>
        <v>No</v>
      </c>
      <c r="J67" s="52">
        <v>3</v>
      </c>
      <c r="K67" s="52">
        <v>1</v>
      </c>
      <c r="L67" s="52">
        <v>1</v>
      </c>
      <c r="M67" s="16" t="s">
        <v>35</v>
      </c>
      <c r="N67" s="16" t="str">
        <f>VLOOKUP(M67,$F$4:$G$420,2,FALSE)</f>
        <v>Northeast</v>
      </c>
    </row>
    <row r="68" spans="1:14">
      <c r="A68" s="47">
        <v>1133</v>
      </c>
      <c r="B68" s="48">
        <v>39856</v>
      </c>
      <c r="C68" s="49" t="s">
        <v>101</v>
      </c>
      <c r="D68" s="50">
        <v>93337</v>
      </c>
      <c r="E68" s="51">
        <f t="shared" si="0"/>
        <v>44.873557692307692</v>
      </c>
      <c r="F68" s="66">
        <f t="shared" si="1"/>
        <v>5.8861111111111111</v>
      </c>
      <c r="G68" s="52">
        <v>19</v>
      </c>
      <c r="H68" s="52">
        <v>58</v>
      </c>
      <c r="I68" s="67" t="str">
        <f t="shared" si="2"/>
        <v>No</v>
      </c>
      <c r="J68" s="52">
        <v>4</v>
      </c>
      <c r="K68" s="52">
        <v>1</v>
      </c>
      <c r="L68" s="52">
        <v>1</v>
      </c>
      <c r="M68" s="16" t="s">
        <v>35</v>
      </c>
      <c r="N68" s="16" t="str">
        <f>VLOOKUP(M68,$F$4:$G$420,2,FALSE)</f>
        <v>Northeast</v>
      </c>
    </row>
    <row r="69" spans="1:14">
      <c r="A69" s="47">
        <v>1136</v>
      </c>
      <c r="B69" s="48">
        <v>40891</v>
      </c>
      <c r="C69" s="49" t="s">
        <v>94</v>
      </c>
      <c r="D69" s="50">
        <v>82523</v>
      </c>
      <c r="E69" s="51">
        <f t="shared" si="0"/>
        <v>39.674519230769228</v>
      </c>
      <c r="F69" s="66">
        <f t="shared" si="1"/>
        <v>3.0472222222222221</v>
      </c>
      <c r="G69" s="52">
        <v>14</v>
      </c>
      <c r="H69" s="52">
        <v>24</v>
      </c>
      <c r="I69" s="67" t="str">
        <f t="shared" si="2"/>
        <v>No</v>
      </c>
      <c r="J69" s="52">
        <v>1</v>
      </c>
      <c r="K69" s="52">
        <v>1</v>
      </c>
      <c r="L69" s="52">
        <v>2</v>
      </c>
      <c r="M69" s="16" t="s">
        <v>36</v>
      </c>
      <c r="N69" s="16" t="str">
        <f>VLOOKUP(M69,$F$4:$G$420,2,FALSE)</f>
        <v>Midwest</v>
      </c>
    </row>
    <row r="70" spans="1:14">
      <c r="A70" s="47">
        <v>1138</v>
      </c>
      <c r="B70" s="48">
        <v>40469</v>
      </c>
      <c r="C70" s="49" t="s">
        <v>109</v>
      </c>
      <c r="D70" s="50">
        <v>124017</v>
      </c>
      <c r="E70" s="51">
        <f t="shared" si="0"/>
        <v>59.623557692307692</v>
      </c>
      <c r="F70" s="66">
        <f t="shared" si="1"/>
        <v>4.2027777777777775</v>
      </c>
      <c r="G70" s="52">
        <v>16</v>
      </c>
      <c r="H70" s="52">
        <v>24</v>
      </c>
      <c r="I70" s="67" t="str">
        <f t="shared" si="2"/>
        <v>No</v>
      </c>
      <c r="J70" s="52">
        <v>4</v>
      </c>
      <c r="K70" s="52">
        <v>2</v>
      </c>
      <c r="L70" s="52">
        <v>1</v>
      </c>
      <c r="M70" s="16" t="s">
        <v>35</v>
      </c>
      <c r="N70" s="16" t="str">
        <f>VLOOKUP(M70,$F$4:$G$420,2,FALSE)</f>
        <v>Northeast</v>
      </c>
    </row>
    <row r="71" spans="1:14">
      <c r="A71" s="47">
        <v>1139</v>
      </c>
      <c r="B71" s="53">
        <v>39550</v>
      </c>
      <c r="C71" s="49" t="s">
        <v>94</v>
      </c>
      <c r="D71" s="50">
        <v>94204</v>
      </c>
      <c r="E71" s="51">
        <f t="shared" si="0"/>
        <v>45.290384615384617</v>
      </c>
      <c r="F71" s="66">
        <f t="shared" si="1"/>
        <v>6.7194444444444441</v>
      </c>
      <c r="G71" s="52">
        <v>16</v>
      </c>
      <c r="H71" s="52">
        <v>35</v>
      </c>
      <c r="I71" s="67" t="str">
        <f t="shared" si="2"/>
        <v>No</v>
      </c>
      <c r="J71" s="52">
        <v>4</v>
      </c>
      <c r="K71" s="52">
        <v>1</v>
      </c>
      <c r="L71" s="52">
        <v>1</v>
      </c>
      <c r="M71" s="16" t="s">
        <v>35</v>
      </c>
      <c r="N71" s="16" t="str">
        <f>VLOOKUP(M71,$F$4:$G$420,2,FALSE)</f>
        <v>Northeast</v>
      </c>
    </row>
    <row r="72" spans="1:14">
      <c r="A72" s="47">
        <v>1140</v>
      </c>
      <c r="B72" s="48">
        <v>40004</v>
      </c>
      <c r="C72" s="49" t="s">
        <v>94</v>
      </c>
      <c r="D72" s="50">
        <v>85934</v>
      </c>
      <c r="E72" s="51">
        <f t="shared" si="0"/>
        <v>41.314423076923077</v>
      </c>
      <c r="F72" s="66">
        <f t="shared" si="1"/>
        <v>5.4749999999999996</v>
      </c>
      <c r="G72" s="52">
        <v>14</v>
      </c>
      <c r="H72" s="52">
        <v>32</v>
      </c>
      <c r="I72" s="67" t="str">
        <f t="shared" si="2"/>
        <v>No</v>
      </c>
      <c r="J72" s="52">
        <v>2</v>
      </c>
      <c r="K72" s="52">
        <v>1</v>
      </c>
      <c r="L72" s="52">
        <v>1</v>
      </c>
      <c r="M72" s="16" t="s">
        <v>36</v>
      </c>
      <c r="N72" s="16" t="str">
        <f>VLOOKUP(M72,$F$4:$G$420,2,FALSE)</f>
        <v>Midwest</v>
      </c>
    </row>
    <row r="73" spans="1:14">
      <c r="A73" s="47">
        <v>1141</v>
      </c>
      <c r="B73" s="48">
        <v>39982</v>
      </c>
      <c r="C73" s="49" t="s">
        <v>109</v>
      </c>
      <c r="D73" s="50">
        <v>75999</v>
      </c>
      <c r="E73" s="51">
        <f t="shared" si="0"/>
        <v>36.537980769230771</v>
      </c>
      <c r="F73" s="66">
        <f t="shared" si="1"/>
        <v>5.5361111111111114</v>
      </c>
      <c r="G73" s="52">
        <v>14</v>
      </c>
      <c r="H73" s="52">
        <v>24</v>
      </c>
      <c r="I73" s="67" t="str">
        <f t="shared" si="2"/>
        <v>No</v>
      </c>
      <c r="J73" s="52">
        <v>3</v>
      </c>
      <c r="K73" s="52">
        <v>1</v>
      </c>
      <c r="L73" s="52">
        <v>1</v>
      </c>
      <c r="M73" s="16" t="s">
        <v>36</v>
      </c>
      <c r="N73" s="16" t="str">
        <f>VLOOKUP(M73,$F$4:$G$420,2,FALSE)</f>
        <v>Midwest</v>
      </c>
    </row>
    <row r="74" spans="1:14">
      <c r="A74" s="47">
        <v>1142</v>
      </c>
      <c r="B74" s="48">
        <v>39981</v>
      </c>
      <c r="C74" s="49" t="s">
        <v>94</v>
      </c>
      <c r="D74" s="50">
        <v>86901</v>
      </c>
      <c r="E74" s="51">
        <f t="shared" si="0"/>
        <v>41.779326923076923</v>
      </c>
      <c r="F74" s="66">
        <f t="shared" si="1"/>
        <v>5.5388888888888888</v>
      </c>
      <c r="G74" s="52">
        <v>14</v>
      </c>
      <c r="H74" s="52">
        <v>32</v>
      </c>
      <c r="I74" s="67" t="str">
        <f t="shared" si="2"/>
        <v>No</v>
      </c>
      <c r="J74" s="52">
        <v>1</v>
      </c>
      <c r="K74" s="52">
        <v>1</v>
      </c>
      <c r="L74" s="52">
        <v>1</v>
      </c>
      <c r="M74" s="16" t="s">
        <v>35</v>
      </c>
      <c r="N74" s="16" t="str">
        <f>VLOOKUP(M74,$F$4:$G$420,2,FALSE)</f>
        <v>Northeast</v>
      </c>
    </row>
    <row r="75" spans="1:14">
      <c r="A75" s="47">
        <v>1145</v>
      </c>
      <c r="B75" s="48">
        <v>39860</v>
      </c>
      <c r="C75" s="49" t="s">
        <v>109</v>
      </c>
      <c r="D75" s="50">
        <v>75131</v>
      </c>
      <c r="E75" s="51">
        <f t="shared" si="0"/>
        <v>36.120673076923076</v>
      </c>
      <c r="F75" s="66">
        <f t="shared" si="1"/>
        <v>5.875</v>
      </c>
      <c r="G75" s="52">
        <v>14</v>
      </c>
      <c r="H75" s="52">
        <v>24</v>
      </c>
      <c r="I75" s="67" t="str">
        <f t="shared" si="2"/>
        <v>No</v>
      </c>
      <c r="J75" s="52">
        <v>2</v>
      </c>
      <c r="K75" s="52">
        <v>1</v>
      </c>
      <c r="L75" s="52">
        <v>2</v>
      </c>
      <c r="M75" s="16" t="s">
        <v>36</v>
      </c>
      <c r="N75" s="16" t="str">
        <f>VLOOKUP(M75,$F$4:$G$420,2,FALSE)</f>
        <v>Midwest</v>
      </c>
    </row>
    <row r="76" spans="1:14">
      <c r="A76" s="47">
        <v>1146</v>
      </c>
      <c r="B76" s="48">
        <v>40122</v>
      </c>
      <c r="C76" s="49" t="s">
        <v>94</v>
      </c>
      <c r="D76" s="50">
        <v>74680</v>
      </c>
      <c r="E76" s="51">
        <f t="shared" ref="E76:E94" si="3">D76/2080</f>
        <v>35.903846153846153</v>
      </c>
      <c r="F76" s="66">
        <f t="shared" ref="F76:F139" si="4">YEARFRAC($F$9,B76)</f>
        <v>5.1555555555555559</v>
      </c>
      <c r="G76" s="52">
        <v>14</v>
      </c>
      <c r="H76" s="52">
        <v>29</v>
      </c>
      <c r="I76" s="67" t="str">
        <f t="shared" ref="I76:I139" si="5">IF(F76&gt;10,"Yes","No")</f>
        <v>No</v>
      </c>
      <c r="J76" s="52">
        <v>1</v>
      </c>
      <c r="K76" s="52">
        <v>1</v>
      </c>
      <c r="L76" s="52">
        <v>2</v>
      </c>
      <c r="M76" s="16" t="s">
        <v>32</v>
      </c>
      <c r="N76" s="16" t="str">
        <f>VLOOKUP(M76,$F$4:$G$420,2,FALSE)</f>
        <v>C-Plains</v>
      </c>
    </row>
    <row r="77" spans="1:14">
      <c r="A77" s="47">
        <v>1147</v>
      </c>
      <c r="B77" s="48">
        <v>38245</v>
      </c>
      <c r="C77" s="49" t="s">
        <v>94</v>
      </c>
      <c r="D77" s="50">
        <v>103327</v>
      </c>
      <c r="E77" s="51">
        <f t="shared" si="3"/>
        <v>49.676442307692305</v>
      </c>
      <c r="F77" s="66">
        <f t="shared" si="4"/>
        <v>10.294444444444444</v>
      </c>
      <c r="G77" s="52">
        <v>16</v>
      </c>
      <c r="H77" s="52">
        <v>45</v>
      </c>
      <c r="I77" s="67" t="str">
        <f t="shared" si="5"/>
        <v>Yes</v>
      </c>
      <c r="J77" s="52">
        <v>3</v>
      </c>
      <c r="K77" s="52">
        <v>1</v>
      </c>
      <c r="L77" s="52">
        <v>1</v>
      </c>
      <c r="M77" s="16" t="s">
        <v>36</v>
      </c>
      <c r="N77" s="16" t="str">
        <f>VLOOKUP(M77,$F$4:$G$420,2,FALSE)</f>
        <v>Midwest</v>
      </c>
    </row>
    <row r="78" spans="1:14">
      <c r="A78" s="47">
        <v>1150</v>
      </c>
      <c r="B78" s="48">
        <v>41390</v>
      </c>
      <c r="C78" s="49" t="s">
        <v>94</v>
      </c>
      <c r="D78" s="50">
        <v>80808</v>
      </c>
      <c r="E78" s="51">
        <f t="shared" si="3"/>
        <v>38.85</v>
      </c>
      <c r="F78" s="66">
        <f t="shared" si="4"/>
        <v>1.6805555555555556</v>
      </c>
      <c r="G78" s="52">
        <v>16</v>
      </c>
      <c r="H78" s="52">
        <v>21</v>
      </c>
      <c r="I78" s="67" t="str">
        <f t="shared" si="5"/>
        <v>No</v>
      </c>
      <c r="J78" s="52">
        <v>1</v>
      </c>
      <c r="K78" s="52">
        <v>1</v>
      </c>
      <c r="L78" s="52">
        <v>2</v>
      </c>
      <c r="M78" s="16" t="s">
        <v>36</v>
      </c>
      <c r="N78" s="16" t="str">
        <f>VLOOKUP(M78,$F$4:$G$420,2,FALSE)</f>
        <v>Midwest</v>
      </c>
    </row>
    <row r="79" spans="1:14">
      <c r="A79" s="47">
        <v>1153</v>
      </c>
      <c r="B79" s="48">
        <v>40944</v>
      </c>
      <c r="C79" s="49" t="s">
        <v>99</v>
      </c>
      <c r="D79" s="50">
        <v>154843</v>
      </c>
      <c r="E79" s="51">
        <f t="shared" si="3"/>
        <v>74.443749999999994</v>
      </c>
      <c r="F79" s="66">
        <f t="shared" si="4"/>
        <v>2.9055555555555554</v>
      </c>
      <c r="G79" s="52">
        <v>19</v>
      </c>
      <c r="H79" s="52">
        <v>30</v>
      </c>
      <c r="I79" s="67" t="str">
        <f t="shared" si="5"/>
        <v>No</v>
      </c>
      <c r="J79" s="52">
        <v>3</v>
      </c>
      <c r="K79" s="52">
        <v>1</v>
      </c>
      <c r="L79" s="52">
        <v>1</v>
      </c>
      <c r="M79" s="16" t="s">
        <v>36</v>
      </c>
      <c r="N79" s="16" t="str">
        <f>VLOOKUP(M79,$F$4:$G$420,2,FALSE)</f>
        <v>Midwest</v>
      </c>
    </row>
    <row r="80" spans="1:14">
      <c r="A80" s="47">
        <v>1156</v>
      </c>
      <c r="B80" s="48">
        <v>40684</v>
      </c>
      <c r="C80" s="49" t="s">
        <v>94</v>
      </c>
      <c r="D80" s="50">
        <v>83395</v>
      </c>
      <c r="E80" s="51">
        <f t="shared" si="3"/>
        <v>40.09375</v>
      </c>
      <c r="F80" s="66">
        <f t="shared" si="4"/>
        <v>3.6111111111111112</v>
      </c>
      <c r="G80" s="52">
        <v>16</v>
      </c>
      <c r="H80" s="52">
        <v>26</v>
      </c>
      <c r="I80" s="67" t="str">
        <f t="shared" si="5"/>
        <v>No</v>
      </c>
      <c r="J80" s="52">
        <v>3</v>
      </c>
      <c r="K80" s="52">
        <v>1</v>
      </c>
      <c r="L80" s="52">
        <v>2</v>
      </c>
      <c r="M80" s="16" t="s">
        <v>36</v>
      </c>
      <c r="N80" s="16" t="str">
        <f>VLOOKUP(M80,$F$4:$G$420,2,FALSE)</f>
        <v>Midwest</v>
      </c>
    </row>
    <row r="81" spans="1:14">
      <c r="A81" s="47">
        <v>1167</v>
      </c>
      <c r="B81" s="48">
        <v>40862</v>
      </c>
      <c r="C81" s="49" t="s">
        <v>94</v>
      </c>
      <c r="D81" s="50">
        <v>82766</v>
      </c>
      <c r="E81" s="51">
        <f t="shared" si="3"/>
        <v>39.791346153846156</v>
      </c>
      <c r="F81" s="66">
        <f t="shared" si="4"/>
        <v>3.1277777777777778</v>
      </c>
      <c r="G81" s="52">
        <v>14</v>
      </c>
      <c r="H81" s="52">
        <v>24</v>
      </c>
      <c r="I81" s="67" t="str">
        <f t="shared" si="5"/>
        <v>No</v>
      </c>
      <c r="J81" s="52">
        <v>3</v>
      </c>
      <c r="K81" s="52">
        <v>1</v>
      </c>
      <c r="L81" s="52">
        <v>1</v>
      </c>
      <c r="M81" s="16" t="s">
        <v>35</v>
      </c>
      <c r="N81" s="16" t="str">
        <f>VLOOKUP(M81,$F$4:$G$420,2,FALSE)</f>
        <v>Northeast</v>
      </c>
    </row>
    <row r="82" spans="1:14">
      <c r="A82" s="47">
        <v>1169</v>
      </c>
      <c r="B82" s="48">
        <v>39835</v>
      </c>
      <c r="C82" s="49" t="s">
        <v>94</v>
      </c>
      <c r="D82" s="50">
        <v>90871</v>
      </c>
      <c r="E82" s="51">
        <f t="shared" si="3"/>
        <v>43.687980769230769</v>
      </c>
      <c r="F82" s="66">
        <f t="shared" si="4"/>
        <v>5.9416666666666664</v>
      </c>
      <c r="G82" s="52">
        <v>14</v>
      </c>
      <c r="H82" s="52">
        <v>34</v>
      </c>
      <c r="I82" s="67" t="str">
        <f t="shared" si="5"/>
        <v>No</v>
      </c>
      <c r="J82" s="52">
        <v>3</v>
      </c>
      <c r="K82" s="52">
        <v>1</v>
      </c>
      <c r="L82" s="52">
        <v>1</v>
      </c>
      <c r="M82" s="16" t="s">
        <v>35</v>
      </c>
      <c r="N82" s="16" t="str">
        <f>VLOOKUP(M82,$F$4:$G$420,2,FALSE)</f>
        <v>Northeast</v>
      </c>
    </row>
    <row r="83" spans="1:14">
      <c r="A83" s="47">
        <v>1175</v>
      </c>
      <c r="B83" s="48">
        <v>37524</v>
      </c>
      <c r="C83" s="49" t="s">
        <v>94</v>
      </c>
      <c r="D83" s="50">
        <v>104886</v>
      </c>
      <c r="E83" s="51">
        <f t="shared" si="3"/>
        <v>50.425961538461536</v>
      </c>
      <c r="F83" s="66">
        <f t="shared" si="4"/>
        <v>12.266666666666667</v>
      </c>
      <c r="G83" s="52">
        <v>16</v>
      </c>
      <c r="H83" s="52">
        <v>48</v>
      </c>
      <c r="I83" s="67" t="str">
        <f t="shared" si="5"/>
        <v>Yes</v>
      </c>
      <c r="J83" s="52">
        <v>3</v>
      </c>
      <c r="K83" s="52">
        <v>1</v>
      </c>
      <c r="L83" s="52">
        <v>1</v>
      </c>
      <c r="M83" s="16" t="s">
        <v>32</v>
      </c>
      <c r="N83" s="16" t="str">
        <f>VLOOKUP(M83,$F$4:$G$420,2,FALSE)</f>
        <v>C-Plains</v>
      </c>
    </row>
    <row r="84" spans="1:14">
      <c r="A84" s="47">
        <v>1180</v>
      </c>
      <c r="B84" s="48">
        <v>38376</v>
      </c>
      <c r="C84" s="49" t="s">
        <v>94</v>
      </c>
      <c r="D84" s="50">
        <v>102469</v>
      </c>
      <c r="E84" s="51">
        <f t="shared" si="3"/>
        <v>49.263942307692311</v>
      </c>
      <c r="F84" s="66">
        <f t="shared" si="4"/>
        <v>9.9361111111111118</v>
      </c>
      <c r="G84" s="52">
        <v>16</v>
      </c>
      <c r="H84" s="52">
        <v>45</v>
      </c>
      <c r="I84" s="67" t="str">
        <f t="shared" si="5"/>
        <v>No</v>
      </c>
      <c r="J84" s="52">
        <v>1</v>
      </c>
      <c r="K84" s="52">
        <v>1</v>
      </c>
      <c r="L84" s="52">
        <v>1</v>
      </c>
      <c r="M84" s="16" t="s">
        <v>32</v>
      </c>
      <c r="N84" s="16" t="str">
        <f>VLOOKUP(M84,$F$4:$G$420,2,FALSE)</f>
        <v>C-Plains</v>
      </c>
    </row>
    <row r="85" spans="1:14">
      <c r="A85" s="47">
        <v>1185</v>
      </c>
      <c r="B85" s="48">
        <v>39919</v>
      </c>
      <c r="C85" s="49" t="s">
        <v>94</v>
      </c>
      <c r="D85" s="50">
        <v>87914</v>
      </c>
      <c r="E85" s="51">
        <f t="shared" si="3"/>
        <v>42.26634615384615</v>
      </c>
      <c r="F85" s="66">
        <f t="shared" si="4"/>
        <v>5.708333333333333</v>
      </c>
      <c r="G85" s="52">
        <v>14</v>
      </c>
      <c r="H85" s="52">
        <v>33</v>
      </c>
      <c r="I85" s="67" t="str">
        <f t="shared" si="5"/>
        <v>No</v>
      </c>
      <c r="J85" s="52">
        <v>1</v>
      </c>
      <c r="K85" s="52">
        <v>1</v>
      </c>
      <c r="L85" s="52">
        <v>1</v>
      </c>
      <c r="M85" s="16" t="s">
        <v>35</v>
      </c>
      <c r="N85" s="16" t="str">
        <f>VLOOKUP(M85,$F$4:$G$420,2,FALSE)</f>
        <v>Northeast</v>
      </c>
    </row>
    <row r="86" spans="1:14">
      <c r="A86" s="47">
        <v>1186</v>
      </c>
      <c r="B86" s="48">
        <v>38578</v>
      </c>
      <c r="C86" s="49" t="s">
        <v>94</v>
      </c>
      <c r="D86" s="50">
        <v>100636</v>
      </c>
      <c r="E86" s="51">
        <f t="shared" si="3"/>
        <v>48.382692307692309</v>
      </c>
      <c r="F86" s="66">
        <f t="shared" si="4"/>
        <v>9.3805555555555564</v>
      </c>
      <c r="G86" s="52">
        <v>16</v>
      </c>
      <c r="H86" s="52">
        <v>43</v>
      </c>
      <c r="I86" s="67" t="str">
        <f t="shared" si="5"/>
        <v>No</v>
      </c>
      <c r="J86" s="52">
        <v>3</v>
      </c>
      <c r="K86" s="52">
        <v>1</v>
      </c>
      <c r="L86" s="52">
        <v>1</v>
      </c>
      <c r="M86" s="16" t="s">
        <v>32</v>
      </c>
      <c r="N86" s="16" t="str">
        <f>VLOOKUP(M86,$F$4:$G$420,2,FALSE)</f>
        <v>C-Plains</v>
      </c>
    </row>
    <row r="87" spans="1:14">
      <c r="A87" s="47">
        <v>1188</v>
      </c>
      <c r="B87" s="48">
        <v>39949</v>
      </c>
      <c r="C87" s="49" t="s">
        <v>107</v>
      </c>
      <c r="D87" s="50">
        <v>143198</v>
      </c>
      <c r="E87" s="51">
        <f t="shared" si="3"/>
        <v>68.845192307692301</v>
      </c>
      <c r="F87" s="66">
        <f t="shared" si="4"/>
        <v>5.625</v>
      </c>
      <c r="G87" s="52">
        <v>19</v>
      </c>
      <c r="H87" s="52">
        <v>38</v>
      </c>
      <c r="I87" s="67" t="str">
        <f t="shared" si="5"/>
        <v>No</v>
      </c>
      <c r="J87" s="52">
        <v>3</v>
      </c>
      <c r="K87" s="52">
        <v>1</v>
      </c>
      <c r="L87" s="52">
        <v>1</v>
      </c>
      <c r="M87" s="16" t="s">
        <v>36</v>
      </c>
      <c r="N87" s="16" t="str">
        <f>VLOOKUP(M87,$F$4:$G$420,2,FALSE)</f>
        <v>Midwest</v>
      </c>
    </row>
    <row r="88" spans="1:14">
      <c r="A88" s="47">
        <v>1189</v>
      </c>
      <c r="B88" s="48">
        <v>40221</v>
      </c>
      <c r="C88" s="49" t="s">
        <v>101</v>
      </c>
      <c r="D88" s="50">
        <v>110520</v>
      </c>
      <c r="E88" s="51">
        <f t="shared" si="3"/>
        <v>53.134615384615387</v>
      </c>
      <c r="F88" s="66">
        <f t="shared" si="4"/>
        <v>4.8861111111111111</v>
      </c>
      <c r="G88" s="52">
        <v>16</v>
      </c>
      <c r="H88" s="52">
        <v>40</v>
      </c>
      <c r="I88" s="67" t="str">
        <f t="shared" si="5"/>
        <v>No</v>
      </c>
      <c r="J88" s="52">
        <v>2</v>
      </c>
      <c r="K88" s="52">
        <v>2</v>
      </c>
      <c r="L88" s="52">
        <v>1</v>
      </c>
      <c r="M88" s="16" t="s">
        <v>35</v>
      </c>
      <c r="N88" s="16" t="str">
        <f>VLOOKUP(M88,$F$4:$G$420,2,FALSE)</f>
        <v>Northeast</v>
      </c>
    </row>
    <row r="89" spans="1:14">
      <c r="A89" s="47">
        <v>1190</v>
      </c>
      <c r="B89" s="53">
        <v>37385</v>
      </c>
      <c r="C89" s="49" t="s">
        <v>94</v>
      </c>
      <c r="D89" s="50">
        <v>105716</v>
      </c>
      <c r="E89" s="51">
        <f t="shared" si="3"/>
        <v>50.825000000000003</v>
      </c>
      <c r="F89" s="66">
        <f t="shared" si="4"/>
        <v>12.644444444444444</v>
      </c>
      <c r="G89" s="52">
        <v>14</v>
      </c>
      <c r="H89" s="52">
        <v>48</v>
      </c>
      <c r="I89" s="67" t="str">
        <f t="shared" si="5"/>
        <v>Yes</v>
      </c>
      <c r="J89" s="52">
        <v>1</v>
      </c>
      <c r="K89" s="52">
        <v>1</v>
      </c>
      <c r="L89" s="52">
        <v>1</v>
      </c>
      <c r="M89" s="16" t="s">
        <v>36</v>
      </c>
      <c r="N89" s="16" t="str">
        <f>VLOOKUP(M89,$F$4:$G$420,2,FALSE)</f>
        <v>Midwest</v>
      </c>
    </row>
    <row r="90" spans="1:14">
      <c r="A90" s="47">
        <v>1191</v>
      </c>
      <c r="B90" s="53">
        <v>36403</v>
      </c>
      <c r="C90" s="49" t="s">
        <v>94</v>
      </c>
      <c r="D90" s="50">
        <v>59147</v>
      </c>
      <c r="E90" s="51">
        <f t="shared" si="3"/>
        <v>28.436057692307692</v>
      </c>
      <c r="F90" s="66">
        <f t="shared" si="4"/>
        <v>15.333333333333334</v>
      </c>
      <c r="G90" s="52">
        <v>14</v>
      </c>
      <c r="H90" s="52">
        <v>53</v>
      </c>
      <c r="I90" s="67" t="str">
        <f t="shared" si="5"/>
        <v>Yes</v>
      </c>
      <c r="J90" s="52">
        <v>1</v>
      </c>
      <c r="K90" s="52">
        <v>1</v>
      </c>
      <c r="L90" s="52">
        <v>1</v>
      </c>
      <c r="M90" s="16" t="s">
        <v>36</v>
      </c>
      <c r="N90" s="16" t="str">
        <f>VLOOKUP(M90,$F$4:$G$420,2,FALSE)</f>
        <v>Midwest</v>
      </c>
    </row>
    <row r="91" spans="1:14">
      <c r="A91" s="47">
        <v>1196</v>
      </c>
      <c r="B91" s="48">
        <v>40064</v>
      </c>
      <c r="C91" s="49" t="s">
        <v>94</v>
      </c>
      <c r="D91" s="50">
        <v>135327</v>
      </c>
      <c r="E91" s="51">
        <f t="shared" si="3"/>
        <v>65.061057692307699</v>
      </c>
      <c r="F91" s="66">
        <f t="shared" si="4"/>
        <v>5.3138888888888891</v>
      </c>
      <c r="G91" s="52">
        <v>16</v>
      </c>
      <c r="H91" s="52">
        <v>30</v>
      </c>
      <c r="I91" s="67" t="str">
        <f t="shared" si="5"/>
        <v>No</v>
      </c>
      <c r="J91" s="52">
        <v>3</v>
      </c>
      <c r="K91" s="52">
        <v>1</v>
      </c>
      <c r="L91" s="52">
        <v>1</v>
      </c>
      <c r="M91" s="16" t="s">
        <v>36</v>
      </c>
      <c r="N91" s="16" t="str">
        <f>VLOOKUP(M91,$F$4:$G$420,2,FALSE)</f>
        <v>Midwest</v>
      </c>
    </row>
    <row r="92" spans="1:14">
      <c r="A92" s="47">
        <v>1198</v>
      </c>
      <c r="B92" s="48">
        <v>40438</v>
      </c>
      <c r="C92" s="49" t="s">
        <v>109</v>
      </c>
      <c r="D92" s="50">
        <v>123484</v>
      </c>
      <c r="E92" s="51">
        <f t="shared" si="3"/>
        <v>59.367307692307691</v>
      </c>
      <c r="F92" s="66">
        <f t="shared" si="4"/>
        <v>4.2888888888888888</v>
      </c>
      <c r="G92" s="52">
        <v>16</v>
      </c>
      <c r="H92" s="52">
        <v>22</v>
      </c>
      <c r="I92" s="67" t="str">
        <f t="shared" si="5"/>
        <v>No</v>
      </c>
      <c r="J92" s="52">
        <v>1</v>
      </c>
      <c r="K92" s="52">
        <v>1</v>
      </c>
      <c r="L92" s="52">
        <v>1</v>
      </c>
      <c r="M92" s="16" t="s">
        <v>35</v>
      </c>
      <c r="N92" s="16" t="str">
        <f>VLOOKUP(M92,$F$4:$G$420,2,FALSE)</f>
        <v>Northeast</v>
      </c>
    </row>
    <row r="93" spans="1:14">
      <c r="A93" s="47">
        <v>1201</v>
      </c>
      <c r="B93" s="48">
        <v>39661</v>
      </c>
      <c r="C93" s="49" t="s">
        <v>94</v>
      </c>
      <c r="D93" s="50">
        <v>143003</v>
      </c>
      <c r="E93" s="51">
        <f t="shared" si="3"/>
        <v>68.751442307692301</v>
      </c>
      <c r="F93" s="66">
        <f t="shared" si="4"/>
        <v>6.416666666666667</v>
      </c>
      <c r="G93" s="52">
        <v>16</v>
      </c>
      <c r="H93" s="52">
        <v>35</v>
      </c>
      <c r="I93" s="67" t="str">
        <f t="shared" si="5"/>
        <v>No</v>
      </c>
      <c r="J93" s="52">
        <v>3</v>
      </c>
      <c r="K93" s="52">
        <v>1</v>
      </c>
      <c r="L93" s="52">
        <v>1</v>
      </c>
      <c r="M93" s="16" t="s">
        <v>36</v>
      </c>
      <c r="N93" s="16" t="str">
        <f>VLOOKUP(M93,$F$4:$G$420,2,FALSE)</f>
        <v>Midwest</v>
      </c>
    </row>
    <row r="94" spans="1:14">
      <c r="A94" s="47">
        <v>1202</v>
      </c>
      <c r="B94" s="48">
        <v>36234</v>
      </c>
      <c r="C94" s="49" t="s">
        <v>18</v>
      </c>
      <c r="D94" s="50">
        <v>125123</v>
      </c>
      <c r="E94" s="51">
        <f t="shared" si="3"/>
        <v>60.155288461538461</v>
      </c>
      <c r="F94" s="66">
        <f t="shared" si="4"/>
        <v>15.794444444444444</v>
      </c>
      <c r="G94" s="52">
        <v>16</v>
      </c>
      <c r="H94" s="52">
        <v>48</v>
      </c>
      <c r="I94" s="67" t="str">
        <f t="shared" si="5"/>
        <v>Yes</v>
      </c>
      <c r="J94" s="52">
        <v>3</v>
      </c>
      <c r="K94" s="52">
        <v>1</v>
      </c>
      <c r="L94" s="52">
        <v>1</v>
      </c>
      <c r="M94" s="16" t="s">
        <v>35</v>
      </c>
      <c r="N94" s="16" t="str">
        <f>VLOOKUP(M94,$F$4:$G$420,2,FALSE)</f>
        <v>Northeast</v>
      </c>
    </row>
    <row r="95" spans="1:14">
      <c r="A95" s="47">
        <v>1210</v>
      </c>
      <c r="B95" s="48">
        <v>38970</v>
      </c>
      <c r="C95" s="49" t="s">
        <v>94</v>
      </c>
      <c r="D95" s="50">
        <v>120133</v>
      </c>
      <c r="E95" s="51">
        <f>D95/2080</f>
        <v>57.756250000000001</v>
      </c>
      <c r="F95" s="66">
        <f t="shared" si="4"/>
        <v>8.3083333333333336</v>
      </c>
      <c r="G95" s="52">
        <v>16</v>
      </c>
      <c r="H95" s="52">
        <v>40</v>
      </c>
      <c r="I95" s="67" t="str">
        <f t="shared" si="5"/>
        <v>No</v>
      </c>
      <c r="J95" s="52">
        <v>3</v>
      </c>
      <c r="K95" s="52">
        <v>1</v>
      </c>
      <c r="L95" s="52">
        <v>1</v>
      </c>
      <c r="M95" s="16" t="s">
        <v>32</v>
      </c>
      <c r="N95" s="16" t="str">
        <f>VLOOKUP(M95,$F$4:$G$420,2,FALSE)</f>
        <v>C-Plains</v>
      </c>
    </row>
    <row r="96" spans="1:14">
      <c r="A96" s="47">
        <v>1215</v>
      </c>
      <c r="B96" s="48">
        <v>39208</v>
      </c>
      <c r="C96" s="49" t="s">
        <v>107</v>
      </c>
      <c r="D96" s="50">
        <v>166673</v>
      </c>
      <c r="E96" s="51">
        <f t="shared" ref="E96:E105" si="6">D96/2080</f>
        <v>80.131249999999994</v>
      </c>
      <c r="F96" s="66">
        <f t="shared" si="4"/>
        <v>7.6527777777777777</v>
      </c>
      <c r="G96" s="52">
        <v>19</v>
      </c>
      <c r="H96" s="52">
        <v>43</v>
      </c>
      <c r="I96" s="67" t="str">
        <f t="shared" si="5"/>
        <v>No</v>
      </c>
      <c r="J96" s="52">
        <v>2</v>
      </c>
      <c r="K96" s="52">
        <v>1</v>
      </c>
      <c r="L96" s="52">
        <v>1</v>
      </c>
      <c r="M96" s="16" t="s">
        <v>35</v>
      </c>
      <c r="N96" s="16" t="str">
        <f>VLOOKUP(M96,$F$4:$G$420,2,FALSE)</f>
        <v>Northeast</v>
      </c>
    </row>
    <row r="97" spans="1:14">
      <c r="A97" s="47">
        <v>1216</v>
      </c>
      <c r="B97" s="48">
        <v>38910</v>
      </c>
      <c r="C97" s="49" t="s">
        <v>97</v>
      </c>
      <c r="D97" s="50">
        <v>72654</v>
      </c>
      <c r="E97" s="51">
        <f t="shared" si="6"/>
        <v>34.929807692307691</v>
      </c>
      <c r="F97" s="66">
        <f t="shared" si="4"/>
        <v>8.469444444444445</v>
      </c>
      <c r="G97" s="52">
        <v>14</v>
      </c>
      <c r="H97" s="52">
        <v>40</v>
      </c>
      <c r="I97" s="67" t="str">
        <f t="shared" si="5"/>
        <v>No</v>
      </c>
      <c r="J97" s="52">
        <v>1</v>
      </c>
      <c r="K97" s="52">
        <v>1</v>
      </c>
      <c r="L97" s="52">
        <v>1</v>
      </c>
      <c r="M97" s="16" t="s">
        <v>35</v>
      </c>
      <c r="N97" s="16" t="str">
        <f>VLOOKUP(M97,$F$4:$G$420,2,FALSE)</f>
        <v>Northeast</v>
      </c>
    </row>
    <row r="98" spans="1:14">
      <c r="A98" s="47">
        <v>1218</v>
      </c>
      <c r="B98" s="48">
        <v>40017</v>
      </c>
      <c r="C98" s="49" t="s">
        <v>117</v>
      </c>
      <c r="D98" s="50">
        <v>164504</v>
      </c>
      <c r="E98" s="51">
        <f t="shared" si="6"/>
        <v>79.088461538461544</v>
      </c>
      <c r="F98" s="66">
        <f t="shared" si="4"/>
        <v>5.4388888888888891</v>
      </c>
      <c r="G98" s="52">
        <v>16</v>
      </c>
      <c r="H98" s="52">
        <v>34</v>
      </c>
      <c r="I98" s="67" t="str">
        <f t="shared" si="5"/>
        <v>No</v>
      </c>
      <c r="J98" s="52">
        <v>1</v>
      </c>
      <c r="K98" s="52">
        <v>1</v>
      </c>
      <c r="L98" s="52">
        <v>2</v>
      </c>
      <c r="M98" s="16" t="s">
        <v>35</v>
      </c>
      <c r="N98" s="16" t="str">
        <f>VLOOKUP(M98,$F$4:$G$420,2,FALSE)</f>
        <v>Northeast</v>
      </c>
    </row>
    <row r="99" spans="1:14">
      <c r="A99" s="47">
        <v>1220</v>
      </c>
      <c r="B99" s="48">
        <v>37545</v>
      </c>
      <c r="C99" s="49" t="s">
        <v>94</v>
      </c>
      <c r="D99" s="50">
        <v>114368</v>
      </c>
      <c r="E99" s="51">
        <f t="shared" si="6"/>
        <v>54.984615384615381</v>
      </c>
      <c r="F99" s="66">
        <f t="shared" si="4"/>
        <v>12.208333333333334</v>
      </c>
      <c r="G99" s="52">
        <v>16</v>
      </c>
      <c r="H99" s="52">
        <v>48</v>
      </c>
      <c r="I99" s="67" t="str">
        <f t="shared" si="5"/>
        <v>Yes</v>
      </c>
      <c r="J99" s="52">
        <v>3</v>
      </c>
      <c r="K99" s="52">
        <v>1</v>
      </c>
      <c r="L99" s="52">
        <v>1</v>
      </c>
      <c r="M99" s="16" t="s">
        <v>32</v>
      </c>
      <c r="N99" s="16" t="str">
        <f>VLOOKUP(M99,$F$4:$G$420,2,FALSE)</f>
        <v>C-Plains</v>
      </c>
    </row>
    <row r="100" spans="1:14">
      <c r="A100" s="47">
        <v>1220</v>
      </c>
      <c r="B100" s="48">
        <v>36631</v>
      </c>
      <c r="C100" s="49" t="s">
        <v>99</v>
      </c>
      <c r="D100" s="50">
        <v>143377</v>
      </c>
      <c r="E100" s="51">
        <f t="shared" si="6"/>
        <v>68.931250000000006</v>
      </c>
      <c r="F100" s="66">
        <f t="shared" si="4"/>
        <v>14.71111111111111</v>
      </c>
      <c r="G100" s="52">
        <v>16</v>
      </c>
      <c r="H100" s="52">
        <v>55</v>
      </c>
      <c r="I100" s="67" t="str">
        <f t="shared" si="5"/>
        <v>Yes</v>
      </c>
      <c r="J100" s="52">
        <v>1</v>
      </c>
      <c r="K100" s="52">
        <v>2</v>
      </c>
      <c r="L100" s="52">
        <v>1</v>
      </c>
      <c r="M100" s="16" t="s">
        <v>36</v>
      </c>
      <c r="N100" s="16" t="str">
        <f>VLOOKUP(M100,$F$4:$G$420,2,FALSE)</f>
        <v>Midwest</v>
      </c>
    </row>
    <row r="101" spans="1:14">
      <c r="A101" s="47">
        <v>1224</v>
      </c>
      <c r="B101" s="48">
        <v>41540</v>
      </c>
      <c r="C101" s="49" t="s">
        <v>107</v>
      </c>
      <c r="D101" s="50">
        <v>150886</v>
      </c>
      <c r="E101" s="51">
        <f t="shared" si="6"/>
        <v>72.541346153846149</v>
      </c>
      <c r="F101" s="66">
        <f t="shared" si="4"/>
        <v>1.2722222222222221</v>
      </c>
      <c r="G101" s="52">
        <v>16</v>
      </c>
      <c r="H101" s="52">
        <v>30</v>
      </c>
      <c r="I101" s="67" t="str">
        <f t="shared" si="5"/>
        <v>No</v>
      </c>
      <c r="J101" s="52">
        <v>2</v>
      </c>
      <c r="K101" s="52">
        <v>1</v>
      </c>
      <c r="L101" s="52">
        <v>1</v>
      </c>
      <c r="M101" s="16" t="s">
        <v>35</v>
      </c>
      <c r="N101" s="16" t="str">
        <f>VLOOKUP(M101,$F$4:$G$420,2,FALSE)</f>
        <v>Northeast</v>
      </c>
    </row>
    <row r="102" spans="1:14">
      <c r="A102" s="47">
        <v>1226</v>
      </c>
      <c r="B102" s="48">
        <v>39235</v>
      </c>
      <c r="C102" s="49" t="s">
        <v>109</v>
      </c>
      <c r="D102" s="50">
        <v>127435</v>
      </c>
      <c r="E102" s="51">
        <f t="shared" si="6"/>
        <v>61.26682692307692</v>
      </c>
      <c r="F102" s="66">
        <f t="shared" si="4"/>
        <v>7.5805555555555557</v>
      </c>
      <c r="G102" s="52">
        <v>16</v>
      </c>
      <c r="H102" s="52">
        <v>29</v>
      </c>
      <c r="I102" s="67" t="str">
        <f t="shared" si="5"/>
        <v>No</v>
      </c>
      <c r="J102" s="52">
        <v>1</v>
      </c>
      <c r="K102" s="52">
        <v>1</v>
      </c>
      <c r="L102" s="52">
        <v>1</v>
      </c>
      <c r="M102" s="16" t="s">
        <v>36</v>
      </c>
      <c r="N102" s="16" t="str">
        <f>VLOOKUP(M102,$F$4:$G$420,2,FALSE)</f>
        <v>Midwest</v>
      </c>
    </row>
    <row r="103" spans="1:14">
      <c r="A103" s="47">
        <v>1227</v>
      </c>
      <c r="B103" s="48">
        <v>36649</v>
      </c>
      <c r="C103" s="49" t="s">
        <v>96</v>
      </c>
      <c r="D103" s="50">
        <v>85234</v>
      </c>
      <c r="E103" s="51">
        <f t="shared" si="6"/>
        <v>40.977884615384617</v>
      </c>
      <c r="F103" s="66">
        <f t="shared" si="4"/>
        <v>14.661111111111111</v>
      </c>
      <c r="G103" s="52">
        <v>14</v>
      </c>
      <c r="H103" s="52">
        <v>45</v>
      </c>
      <c r="I103" s="67" t="str">
        <f t="shared" si="5"/>
        <v>Yes</v>
      </c>
      <c r="J103" s="52">
        <v>3</v>
      </c>
      <c r="K103" s="52">
        <v>1</v>
      </c>
      <c r="L103" s="52">
        <v>1</v>
      </c>
      <c r="M103" s="16" t="s">
        <v>36</v>
      </c>
      <c r="N103" s="16" t="str">
        <f>VLOOKUP(M103,$F$4:$G$420,2,FALSE)</f>
        <v>Midwest</v>
      </c>
    </row>
    <row r="104" spans="1:14">
      <c r="A104" s="47">
        <v>1228</v>
      </c>
      <c r="B104" s="48">
        <v>38832</v>
      </c>
      <c r="C104" s="49" t="s">
        <v>94</v>
      </c>
      <c r="D104" s="50">
        <v>120320</v>
      </c>
      <c r="E104" s="51">
        <f t="shared" si="6"/>
        <v>57.846153846153847</v>
      </c>
      <c r="F104" s="66">
        <f t="shared" si="4"/>
        <v>8.6833333333333336</v>
      </c>
      <c r="G104" s="52">
        <v>16</v>
      </c>
      <c r="H104" s="52">
        <v>41</v>
      </c>
      <c r="I104" s="67" t="str">
        <f t="shared" si="5"/>
        <v>No</v>
      </c>
      <c r="J104" s="52">
        <v>3</v>
      </c>
      <c r="K104" s="52">
        <v>1</v>
      </c>
      <c r="L104" s="52">
        <v>2</v>
      </c>
      <c r="M104" s="16" t="s">
        <v>35</v>
      </c>
      <c r="N104" s="16" t="str">
        <f>VLOOKUP(M104,$F$4:$G$420,2,FALSE)</f>
        <v>Northeast</v>
      </c>
    </row>
    <row r="105" spans="1:14">
      <c r="A105" s="47">
        <v>1232</v>
      </c>
      <c r="B105" s="48">
        <v>40371</v>
      </c>
      <c r="C105" s="49" t="s">
        <v>97</v>
      </c>
      <c r="D105" s="50">
        <v>67456</v>
      </c>
      <c r="E105" s="51">
        <f t="shared" si="6"/>
        <v>32.430769230769229</v>
      </c>
      <c r="F105" s="66">
        <f t="shared" si="4"/>
        <v>4.4694444444444441</v>
      </c>
      <c r="G105" s="52">
        <v>12</v>
      </c>
      <c r="H105" s="52">
        <v>28</v>
      </c>
      <c r="I105" s="67" t="str">
        <f t="shared" si="5"/>
        <v>No</v>
      </c>
      <c r="J105" s="52">
        <v>3</v>
      </c>
      <c r="K105" s="52">
        <v>1</v>
      </c>
      <c r="L105" s="52">
        <v>1</v>
      </c>
      <c r="M105" s="16" t="s">
        <v>36</v>
      </c>
      <c r="N105" s="16" t="str">
        <f>VLOOKUP(M105,$F$4:$G$420,2,FALSE)</f>
        <v>Midwest</v>
      </c>
    </row>
    <row r="106" spans="1:14">
      <c r="A106" s="47">
        <v>1233</v>
      </c>
      <c r="B106" s="48">
        <v>41425</v>
      </c>
      <c r="C106" s="49" t="s">
        <v>94</v>
      </c>
      <c r="D106" s="50">
        <v>80577</v>
      </c>
      <c r="E106" s="51">
        <f>D106/2080</f>
        <v>38.738942307692305</v>
      </c>
      <c r="F106" s="66">
        <f t="shared" si="4"/>
        <v>1.5833333333333333</v>
      </c>
      <c r="G106" s="52">
        <v>14</v>
      </c>
      <c r="H106" s="52">
        <v>21</v>
      </c>
      <c r="I106" s="67" t="str">
        <f t="shared" si="5"/>
        <v>No</v>
      </c>
      <c r="J106" s="52">
        <v>3</v>
      </c>
      <c r="K106" s="52">
        <v>1</v>
      </c>
      <c r="L106" s="52">
        <v>2</v>
      </c>
      <c r="M106" s="16" t="s">
        <v>32</v>
      </c>
      <c r="N106" s="16" t="str">
        <f>VLOOKUP(M106,$F$4:$G$420,2,FALSE)</f>
        <v>C-Plains</v>
      </c>
    </row>
    <row r="107" spans="1:14">
      <c r="A107" s="47">
        <v>1237</v>
      </c>
      <c r="B107" s="48">
        <v>39302</v>
      </c>
      <c r="C107" s="49" t="s">
        <v>94</v>
      </c>
      <c r="D107" s="50">
        <v>86904</v>
      </c>
      <c r="E107" s="51">
        <f t="shared" ref="E107:E138" si="7">D107/2080</f>
        <v>41.780769230769231</v>
      </c>
      <c r="F107" s="66">
        <f t="shared" si="4"/>
        <v>7.3972222222222221</v>
      </c>
      <c r="G107" s="52">
        <v>14</v>
      </c>
      <c r="H107" s="52">
        <v>38</v>
      </c>
      <c r="I107" s="67" t="str">
        <f t="shared" si="5"/>
        <v>No</v>
      </c>
      <c r="J107" s="52">
        <v>1</v>
      </c>
      <c r="K107" s="52">
        <v>1</v>
      </c>
      <c r="L107" s="52">
        <v>1</v>
      </c>
      <c r="M107" s="16" t="s">
        <v>36</v>
      </c>
      <c r="N107" s="16" t="str">
        <f>VLOOKUP(M107,$F$4:$G$420,2,FALSE)</f>
        <v>Midwest</v>
      </c>
    </row>
    <row r="108" spans="1:14">
      <c r="A108" s="47">
        <v>1246</v>
      </c>
      <c r="B108" s="48">
        <v>36734</v>
      </c>
      <c r="C108" s="49" t="s">
        <v>99</v>
      </c>
      <c r="D108" s="50">
        <v>142315</v>
      </c>
      <c r="E108" s="51">
        <f t="shared" si="7"/>
        <v>68.42067307692308</v>
      </c>
      <c r="F108" s="66">
        <f t="shared" si="4"/>
        <v>14.427777777777777</v>
      </c>
      <c r="G108" s="52">
        <v>19</v>
      </c>
      <c r="H108" s="52">
        <v>54</v>
      </c>
      <c r="I108" s="67" t="str">
        <f t="shared" si="5"/>
        <v>Yes</v>
      </c>
      <c r="J108" s="52">
        <v>3</v>
      </c>
      <c r="K108" s="52">
        <v>2</v>
      </c>
      <c r="L108" s="52">
        <v>1</v>
      </c>
      <c r="M108" s="16" t="s">
        <v>36</v>
      </c>
      <c r="N108" s="16" t="str">
        <f>VLOOKUP(M108,$F$4:$G$420,2,FALSE)</f>
        <v>Midwest</v>
      </c>
    </row>
    <row r="109" spans="1:14">
      <c r="A109" s="47">
        <v>1248</v>
      </c>
      <c r="B109" s="48">
        <v>40019</v>
      </c>
      <c r="C109" s="49" t="s">
        <v>109</v>
      </c>
      <c r="D109" s="50">
        <v>76156</v>
      </c>
      <c r="E109" s="51">
        <f t="shared" si="7"/>
        <v>36.613461538461536</v>
      </c>
      <c r="F109" s="66">
        <f t="shared" si="4"/>
        <v>5.4333333333333336</v>
      </c>
      <c r="G109" s="52">
        <v>14</v>
      </c>
      <c r="H109" s="52">
        <v>25</v>
      </c>
      <c r="I109" s="67" t="str">
        <f t="shared" si="5"/>
        <v>No</v>
      </c>
      <c r="J109" s="52">
        <v>3</v>
      </c>
      <c r="K109" s="52">
        <v>1</v>
      </c>
      <c r="L109" s="52">
        <v>1</v>
      </c>
      <c r="M109" s="16" t="s">
        <v>32</v>
      </c>
      <c r="N109" s="16" t="str">
        <f>VLOOKUP(M109,$F$4:$G$420,2,FALSE)</f>
        <v>C-Plains</v>
      </c>
    </row>
    <row r="110" spans="1:14">
      <c r="A110" s="47">
        <v>1254</v>
      </c>
      <c r="B110" s="48">
        <v>39846</v>
      </c>
      <c r="C110" s="49" t="s">
        <v>94</v>
      </c>
      <c r="D110" s="50">
        <v>79755</v>
      </c>
      <c r="E110" s="51">
        <f t="shared" si="7"/>
        <v>38.34375</v>
      </c>
      <c r="F110" s="66">
        <f t="shared" si="4"/>
        <v>5.9138888888888888</v>
      </c>
      <c r="G110" s="52">
        <v>14</v>
      </c>
      <c r="H110" s="52">
        <v>34</v>
      </c>
      <c r="I110" s="67" t="str">
        <f t="shared" si="5"/>
        <v>No</v>
      </c>
      <c r="J110" s="52">
        <v>2</v>
      </c>
      <c r="K110" s="52">
        <v>1</v>
      </c>
      <c r="L110" s="52">
        <v>1</v>
      </c>
      <c r="M110" s="16" t="s">
        <v>35</v>
      </c>
      <c r="N110" s="16" t="str">
        <f>VLOOKUP(M110,$F$4:$G$420,2,FALSE)</f>
        <v>Northeast</v>
      </c>
    </row>
    <row r="111" spans="1:14">
      <c r="A111" s="47">
        <v>1255</v>
      </c>
      <c r="B111" s="48">
        <v>39886</v>
      </c>
      <c r="C111" s="49" t="s">
        <v>109</v>
      </c>
      <c r="D111" s="50">
        <v>96621</v>
      </c>
      <c r="E111" s="51">
        <f t="shared" si="7"/>
        <v>46.45240384615385</v>
      </c>
      <c r="F111" s="66">
        <f t="shared" si="4"/>
        <v>5.7972222222222225</v>
      </c>
      <c r="G111" s="52">
        <v>16</v>
      </c>
      <c r="H111" s="52">
        <v>27</v>
      </c>
      <c r="I111" s="67" t="str">
        <f t="shared" si="5"/>
        <v>No</v>
      </c>
      <c r="J111" s="52">
        <v>3</v>
      </c>
      <c r="K111" s="52">
        <v>1</v>
      </c>
      <c r="L111" s="52">
        <v>2</v>
      </c>
      <c r="M111" s="16" t="s">
        <v>35</v>
      </c>
      <c r="N111" s="16" t="str">
        <f>VLOOKUP(M111,$F$4:$G$420,2,FALSE)</f>
        <v>Northeast</v>
      </c>
    </row>
    <row r="112" spans="1:14">
      <c r="A112" s="47">
        <v>1257</v>
      </c>
      <c r="B112" s="48">
        <v>40034</v>
      </c>
      <c r="C112" s="49" t="s">
        <v>107</v>
      </c>
      <c r="D112" s="50">
        <v>135463</v>
      </c>
      <c r="E112" s="51">
        <f t="shared" si="7"/>
        <v>65.126442307692301</v>
      </c>
      <c r="F112" s="66">
        <f t="shared" si="4"/>
        <v>5.3944444444444448</v>
      </c>
      <c r="G112" s="52">
        <v>16</v>
      </c>
      <c r="H112" s="52">
        <v>38</v>
      </c>
      <c r="I112" s="67" t="str">
        <f t="shared" si="5"/>
        <v>No</v>
      </c>
      <c r="J112" s="52">
        <v>3</v>
      </c>
      <c r="K112" s="52">
        <v>1</v>
      </c>
      <c r="L112" s="52">
        <v>1</v>
      </c>
      <c r="M112" s="16" t="s">
        <v>32</v>
      </c>
      <c r="N112" s="16" t="str">
        <f>VLOOKUP(M112,$F$4:$G$420,2,FALSE)</f>
        <v>C-Plains</v>
      </c>
    </row>
    <row r="113" spans="1:14">
      <c r="A113" s="47">
        <v>1258</v>
      </c>
      <c r="B113" s="48">
        <v>40248</v>
      </c>
      <c r="C113" s="49" t="s">
        <v>94</v>
      </c>
      <c r="D113" s="50">
        <v>74232</v>
      </c>
      <c r="E113" s="51">
        <f t="shared" si="7"/>
        <v>35.688461538461539</v>
      </c>
      <c r="F113" s="66">
        <f t="shared" si="4"/>
        <v>4.8055555555555554</v>
      </c>
      <c r="G113" s="52">
        <v>14</v>
      </c>
      <c r="H113" s="52">
        <v>28</v>
      </c>
      <c r="I113" s="67" t="str">
        <f t="shared" si="5"/>
        <v>No</v>
      </c>
      <c r="J113" s="52">
        <v>3</v>
      </c>
      <c r="K113" s="52">
        <v>1</v>
      </c>
      <c r="L113" s="52">
        <v>2</v>
      </c>
      <c r="M113" s="16" t="s">
        <v>35</v>
      </c>
      <c r="N113" s="16" t="str">
        <f>VLOOKUP(M113,$F$4:$G$420,2,FALSE)</f>
        <v>Northeast</v>
      </c>
    </row>
    <row r="114" spans="1:14">
      <c r="A114" s="47">
        <v>1259</v>
      </c>
      <c r="B114" s="48">
        <v>37811</v>
      </c>
      <c r="C114" s="49" t="s">
        <v>99</v>
      </c>
      <c r="D114" s="50">
        <v>130234</v>
      </c>
      <c r="E114" s="51">
        <f t="shared" si="7"/>
        <v>62.612499999999997</v>
      </c>
      <c r="F114" s="66">
        <f t="shared" si="4"/>
        <v>11.477777777777778</v>
      </c>
      <c r="G114" s="52">
        <v>16</v>
      </c>
      <c r="H114" s="52">
        <v>46</v>
      </c>
      <c r="I114" s="67" t="str">
        <f t="shared" si="5"/>
        <v>Yes</v>
      </c>
      <c r="J114" s="52">
        <v>3</v>
      </c>
      <c r="K114" s="52">
        <v>1</v>
      </c>
      <c r="L114" s="52">
        <v>1</v>
      </c>
      <c r="M114" s="16" t="s">
        <v>32</v>
      </c>
      <c r="N114" s="16" t="str">
        <f>VLOOKUP(M114,$F$4:$G$420,2,FALSE)</f>
        <v>C-Plains</v>
      </c>
    </row>
    <row r="115" spans="1:14">
      <c r="A115" s="47">
        <v>1261</v>
      </c>
      <c r="B115" s="48">
        <v>41377</v>
      </c>
      <c r="C115" s="49" t="s">
        <v>94</v>
      </c>
      <c r="D115" s="50">
        <v>80165</v>
      </c>
      <c r="E115" s="51">
        <f t="shared" si="7"/>
        <v>38.540865384615387</v>
      </c>
      <c r="F115" s="66">
        <f t="shared" si="4"/>
        <v>1.7166666666666666</v>
      </c>
      <c r="G115" s="52">
        <v>14</v>
      </c>
      <c r="H115" s="52">
        <v>20</v>
      </c>
      <c r="I115" s="67" t="str">
        <f t="shared" si="5"/>
        <v>No</v>
      </c>
      <c r="J115" s="52">
        <v>3</v>
      </c>
      <c r="K115" s="52">
        <v>1</v>
      </c>
      <c r="L115" s="52">
        <v>2</v>
      </c>
      <c r="M115" s="16" t="s">
        <v>36</v>
      </c>
      <c r="N115" s="16" t="str">
        <f>VLOOKUP(M115,$F$4:$G$420,2,FALSE)</f>
        <v>Midwest</v>
      </c>
    </row>
    <row r="116" spans="1:14">
      <c r="A116" s="47">
        <v>1262</v>
      </c>
      <c r="B116" s="48">
        <v>39966</v>
      </c>
      <c r="C116" s="49" t="s">
        <v>99</v>
      </c>
      <c r="D116" s="50">
        <v>148014</v>
      </c>
      <c r="E116" s="51">
        <f t="shared" si="7"/>
        <v>71.160576923076917</v>
      </c>
      <c r="F116" s="66">
        <f t="shared" si="4"/>
        <v>5.5805555555555557</v>
      </c>
      <c r="G116" s="52">
        <v>19</v>
      </c>
      <c r="H116" s="52">
        <v>33</v>
      </c>
      <c r="I116" s="67" t="str">
        <f t="shared" si="5"/>
        <v>No</v>
      </c>
      <c r="J116" s="52">
        <v>1</v>
      </c>
      <c r="K116" s="52">
        <v>2</v>
      </c>
      <c r="L116" s="52">
        <v>2</v>
      </c>
      <c r="M116" s="16" t="s">
        <v>36</v>
      </c>
      <c r="N116" s="16" t="str">
        <f>VLOOKUP(M116,$F$4:$G$420,2,FALSE)</f>
        <v>Midwest</v>
      </c>
    </row>
    <row r="117" spans="1:14">
      <c r="A117" s="47">
        <v>1265</v>
      </c>
      <c r="B117" s="48">
        <v>41337</v>
      </c>
      <c r="C117" s="49" t="s">
        <v>18</v>
      </c>
      <c r="D117" s="50">
        <v>109632</v>
      </c>
      <c r="E117" s="51">
        <f t="shared" si="7"/>
        <v>52.707692307692305</v>
      </c>
      <c r="F117" s="66">
        <f t="shared" si="4"/>
        <v>1.825</v>
      </c>
      <c r="G117" s="52">
        <v>16</v>
      </c>
      <c r="H117" s="52">
        <v>24</v>
      </c>
      <c r="I117" s="67" t="str">
        <f t="shared" si="5"/>
        <v>No</v>
      </c>
      <c r="J117" s="52">
        <v>1</v>
      </c>
      <c r="K117" s="52">
        <v>1</v>
      </c>
      <c r="L117" s="52">
        <v>2</v>
      </c>
      <c r="M117" s="16" t="s">
        <v>32</v>
      </c>
      <c r="N117" s="16" t="str">
        <f>VLOOKUP(M117,$F$4:$G$420,2,FALSE)</f>
        <v>C-Plains</v>
      </c>
    </row>
    <row r="118" spans="1:14">
      <c r="A118" s="47">
        <v>1266</v>
      </c>
      <c r="B118" s="48">
        <v>40732</v>
      </c>
      <c r="C118" s="49" t="s">
        <v>107</v>
      </c>
      <c r="D118" s="50">
        <v>115825</v>
      </c>
      <c r="E118" s="51">
        <f t="shared" si="7"/>
        <v>55.685096153846153</v>
      </c>
      <c r="F118" s="66">
        <f t="shared" si="4"/>
        <v>3.4805555555555556</v>
      </c>
      <c r="G118" s="52">
        <v>16</v>
      </c>
      <c r="H118" s="52">
        <v>40</v>
      </c>
      <c r="I118" s="67" t="str">
        <f t="shared" si="5"/>
        <v>No</v>
      </c>
      <c r="J118" s="52">
        <v>3</v>
      </c>
      <c r="K118" s="52">
        <v>2</v>
      </c>
      <c r="L118" s="52">
        <v>1</v>
      </c>
      <c r="M118" s="16" t="s">
        <v>32</v>
      </c>
      <c r="N118" s="16" t="str">
        <f>VLOOKUP(M118,$F$4:$G$420,2,FALSE)</f>
        <v>C-Plains</v>
      </c>
    </row>
    <row r="119" spans="1:14">
      <c r="A119" s="47">
        <v>1267</v>
      </c>
      <c r="B119" s="53">
        <v>39483</v>
      </c>
      <c r="C119" s="49" t="s">
        <v>94</v>
      </c>
      <c r="D119" s="50">
        <v>94747</v>
      </c>
      <c r="E119" s="51">
        <f t="shared" si="7"/>
        <v>45.551442307692305</v>
      </c>
      <c r="F119" s="66">
        <f t="shared" si="4"/>
        <v>6.9055555555555559</v>
      </c>
      <c r="G119" s="52">
        <v>14</v>
      </c>
      <c r="H119" s="52">
        <v>35</v>
      </c>
      <c r="I119" s="67" t="str">
        <f t="shared" si="5"/>
        <v>No</v>
      </c>
      <c r="J119" s="52">
        <v>2</v>
      </c>
      <c r="K119" s="52">
        <v>1</v>
      </c>
      <c r="L119" s="52">
        <v>1</v>
      </c>
      <c r="M119" s="16" t="s">
        <v>36</v>
      </c>
      <c r="N119" s="16" t="str">
        <f>VLOOKUP(M119,$F$4:$G$420,2,FALSE)</f>
        <v>Midwest</v>
      </c>
    </row>
    <row r="120" spans="1:14">
      <c r="A120" s="47">
        <v>1269</v>
      </c>
      <c r="B120" s="48">
        <v>39155</v>
      </c>
      <c r="C120" s="49" t="s">
        <v>117</v>
      </c>
      <c r="D120" s="50">
        <v>176577</v>
      </c>
      <c r="E120" s="51">
        <f t="shared" si="7"/>
        <v>84.892788461538458</v>
      </c>
      <c r="F120" s="66">
        <f t="shared" si="4"/>
        <v>7.7972222222222225</v>
      </c>
      <c r="G120" s="52">
        <v>19</v>
      </c>
      <c r="H120" s="52">
        <v>39</v>
      </c>
      <c r="I120" s="67" t="str">
        <f t="shared" si="5"/>
        <v>No</v>
      </c>
      <c r="J120" s="52">
        <v>3</v>
      </c>
      <c r="K120" s="52">
        <v>2</v>
      </c>
      <c r="L120" s="52">
        <v>2</v>
      </c>
      <c r="M120" s="16" t="s">
        <v>32</v>
      </c>
      <c r="N120" s="16" t="str">
        <f>VLOOKUP(M120,$F$4:$G$420,2,FALSE)</f>
        <v>C-Plains</v>
      </c>
    </row>
    <row r="121" spans="1:14">
      <c r="A121" s="47">
        <v>1272</v>
      </c>
      <c r="B121" s="48">
        <v>40439</v>
      </c>
      <c r="C121" s="49" t="s">
        <v>20</v>
      </c>
      <c r="D121" s="50">
        <v>120515</v>
      </c>
      <c r="E121" s="51">
        <f t="shared" si="7"/>
        <v>57.939903846153847</v>
      </c>
      <c r="F121" s="66">
        <f t="shared" si="4"/>
        <v>4.2861111111111114</v>
      </c>
      <c r="G121" s="52">
        <v>16</v>
      </c>
      <c r="H121" s="52">
        <v>52</v>
      </c>
      <c r="I121" s="67" t="str">
        <f t="shared" si="5"/>
        <v>No</v>
      </c>
      <c r="J121" s="52">
        <v>3</v>
      </c>
      <c r="K121" s="52">
        <v>1</v>
      </c>
      <c r="L121" s="52">
        <v>1</v>
      </c>
      <c r="M121" s="16" t="s">
        <v>35</v>
      </c>
      <c r="N121" s="16" t="str">
        <f>VLOOKUP(M121,$F$4:$G$420,2,FALSE)</f>
        <v>Northeast</v>
      </c>
    </row>
    <row r="122" spans="1:14">
      <c r="A122" s="47">
        <v>1276</v>
      </c>
      <c r="B122" s="48">
        <v>40667</v>
      </c>
      <c r="C122" s="49" t="s">
        <v>19</v>
      </c>
      <c r="D122" s="50">
        <v>85469</v>
      </c>
      <c r="E122" s="51">
        <f t="shared" si="7"/>
        <v>41.090865384615384</v>
      </c>
      <c r="F122" s="66">
        <f t="shared" si="4"/>
        <v>3.6583333333333332</v>
      </c>
      <c r="G122" s="52">
        <v>14</v>
      </c>
      <c r="H122" s="52">
        <v>32</v>
      </c>
      <c r="I122" s="67" t="str">
        <f t="shared" si="5"/>
        <v>No</v>
      </c>
      <c r="J122" s="52">
        <v>3</v>
      </c>
      <c r="K122" s="52">
        <v>1</v>
      </c>
      <c r="L122" s="52">
        <v>1</v>
      </c>
      <c r="M122" s="16" t="s">
        <v>32</v>
      </c>
      <c r="N122" s="16" t="str">
        <f>VLOOKUP(M122,$F$4:$G$420,2,FALSE)</f>
        <v>C-Plains</v>
      </c>
    </row>
    <row r="123" spans="1:14">
      <c r="A123" s="47">
        <v>1279</v>
      </c>
      <c r="B123" s="48">
        <v>39375</v>
      </c>
      <c r="C123" s="49" t="s">
        <v>94</v>
      </c>
      <c r="D123" s="50">
        <v>96057</v>
      </c>
      <c r="E123" s="51">
        <f t="shared" si="7"/>
        <v>46.181249999999999</v>
      </c>
      <c r="F123" s="66">
        <f t="shared" si="4"/>
        <v>7.197222222222222</v>
      </c>
      <c r="G123" s="52">
        <v>16</v>
      </c>
      <c r="H123" s="52">
        <v>37</v>
      </c>
      <c r="I123" s="67" t="str">
        <f t="shared" si="5"/>
        <v>No</v>
      </c>
      <c r="J123" s="52">
        <v>1</v>
      </c>
      <c r="K123" s="52">
        <v>1</v>
      </c>
      <c r="L123" s="52">
        <v>1</v>
      </c>
      <c r="M123" s="16" t="s">
        <v>32</v>
      </c>
      <c r="N123" s="16" t="str">
        <f>VLOOKUP(M123,$F$4:$G$420,2,FALSE)</f>
        <v>C-Plains</v>
      </c>
    </row>
    <row r="124" spans="1:14">
      <c r="A124" s="47">
        <v>1280</v>
      </c>
      <c r="B124" s="48">
        <v>41862</v>
      </c>
      <c r="C124" s="49" t="s">
        <v>18</v>
      </c>
      <c r="D124" s="50">
        <v>79442</v>
      </c>
      <c r="E124" s="51">
        <f t="shared" si="7"/>
        <v>38.193269230769232</v>
      </c>
      <c r="F124" s="66">
        <f t="shared" si="4"/>
        <v>0.3888888888888889</v>
      </c>
      <c r="G124" s="52">
        <v>14</v>
      </c>
      <c r="H124" s="52">
        <v>22</v>
      </c>
      <c r="I124" s="67" t="str">
        <f t="shared" si="5"/>
        <v>No</v>
      </c>
      <c r="J124" s="52">
        <v>3</v>
      </c>
      <c r="K124" s="52">
        <v>2</v>
      </c>
      <c r="L124" s="52">
        <v>1</v>
      </c>
      <c r="M124" s="16" t="s">
        <v>35</v>
      </c>
      <c r="N124" s="16" t="str">
        <f>VLOOKUP(M124,$F$4:$G$420,2,FALSE)</f>
        <v>Northeast</v>
      </c>
    </row>
    <row r="125" spans="1:14">
      <c r="A125" s="47">
        <v>1285</v>
      </c>
      <c r="B125" s="48">
        <v>40637</v>
      </c>
      <c r="C125" s="49" t="s">
        <v>110</v>
      </c>
      <c r="D125" s="50">
        <v>103064</v>
      </c>
      <c r="E125" s="51">
        <f t="shared" si="7"/>
        <v>49.55</v>
      </c>
      <c r="F125" s="66">
        <f t="shared" si="4"/>
        <v>3.7416666666666667</v>
      </c>
      <c r="G125" s="52">
        <v>16</v>
      </c>
      <c r="H125" s="52">
        <v>26</v>
      </c>
      <c r="I125" s="67" t="str">
        <f t="shared" si="5"/>
        <v>No</v>
      </c>
      <c r="J125" s="52">
        <v>3</v>
      </c>
      <c r="K125" s="52">
        <v>2</v>
      </c>
      <c r="L125" s="52">
        <v>2</v>
      </c>
      <c r="M125" s="16" t="s">
        <v>32</v>
      </c>
      <c r="N125" s="16" t="str">
        <f>VLOOKUP(M125,$F$4:$G$420,2,FALSE)</f>
        <v>C-Plains</v>
      </c>
    </row>
    <row r="126" spans="1:14">
      <c r="A126" s="47">
        <v>1288</v>
      </c>
      <c r="B126" s="48">
        <v>40262</v>
      </c>
      <c r="C126" s="49" t="s">
        <v>101</v>
      </c>
      <c r="D126" s="50">
        <v>120708</v>
      </c>
      <c r="E126" s="51">
        <f t="shared" si="7"/>
        <v>58.032692307692308</v>
      </c>
      <c r="F126" s="66">
        <f t="shared" si="4"/>
        <v>4.7666666666666666</v>
      </c>
      <c r="G126" s="52">
        <v>16</v>
      </c>
      <c r="H126" s="52">
        <v>41</v>
      </c>
      <c r="I126" s="67" t="str">
        <f t="shared" si="5"/>
        <v>No</v>
      </c>
      <c r="J126" s="52">
        <v>1</v>
      </c>
      <c r="K126" s="52">
        <v>1</v>
      </c>
      <c r="L126" s="52">
        <v>2</v>
      </c>
      <c r="M126" s="16" t="s">
        <v>32</v>
      </c>
      <c r="N126" s="16" t="str">
        <f>VLOOKUP(M126,$F$4:$G$420,2,FALSE)</f>
        <v>C-Plains</v>
      </c>
    </row>
    <row r="127" spans="1:14">
      <c r="A127" s="47">
        <v>1289</v>
      </c>
      <c r="B127" s="48">
        <v>40791</v>
      </c>
      <c r="C127" s="49" t="s">
        <v>109</v>
      </c>
      <c r="D127" s="50">
        <v>97943</v>
      </c>
      <c r="E127" s="51">
        <f t="shared" si="7"/>
        <v>47.087980769230768</v>
      </c>
      <c r="F127" s="66">
        <f t="shared" si="4"/>
        <v>3.3222222222222224</v>
      </c>
      <c r="G127" s="52">
        <v>14</v>
      </c>
      <c r="H127" s="52">
        <v>19</v>
      </c>
      <c r="I127" s="67" t="str">
        <f t="shared" si="5"/>
        <v>No</v>
      </c>
      <c r="J127" s="52">
        <v>1</v>
      </c>
      <c r="K127" s="52">
        <v>1</v>
      </c>
      <c r="L127" s="52">
        <v>2</v>
      </c>
      <c r="M127" s="16" t="s">
        <v>32</v>
      </c>
      <c r="N127" s="16" t="str">
        <f>VLOOKUP(M127,$F$4:$G$420,2,FALSE)</f>
        <v>C-Plains</v>
      </c>
    </row>
    <row r="128" spans="1:14">
      <c r="A128" s="47">
        <v>1290</v>
      </c>
      <c r="B128" s="48">
        <v>39012</v>
      </c>
      <c r="C128" s="49" t="s">
        <v>94</v>
      </c>
      <c r="D128" s="50">
        <v>100078</v>
      </c>
      <c r="E128" s="51">
        <f t="shared" si="7"/>
        <v>48.114423076923075</v>
      </c>
      <c r="F128" s="66">
        <f t="shared" si="4"/>
        <v>8.1916666666666664</v>
      </c>
      <c r="G128" s="52">
        <v>16</v>
      </c>
      <c r="H128" s="52">
        <v>40</v>
      </c>
      <c r="I128" s="67" t="str">
        <f t="shared" si="5"/>
        <v>No</v>
      </c>
      <c r="J128" s="52">
        <v>1</v>
      </c>
      <c r="K128" s="52">
        <v>1</v>
      </c>
      <c r="L128" s="52">
        <v>1</v>
      </c>
      <c r="M128" s="16" t="s">
        <v>36</v>
      </c>
      <c r="N128" s="16" t="str">
        <f>VLOOKUP(M128,$F$4:$G$420,2,FALSE)</f>
        <v>Midwest</v>
      </c>
    </row>
    <row r="129" spans="1:14">
      <c r="A129" s="47">
        <v>1292</v>
      </c>
      <c r="B129" s="48">
        <v>37024</v>
      </c>
      <c r="C129" s="49" t="s">
        <v>94</v>
      </c>
      <c r="D129" s="50">
        <v>106815</v>
      </c>
      <c r="E129" s="51">
        <f t="shared" si="7"/>
        <v>51.353365384615387</v>
      </c>
      <c r="F129" s="66">
        <f t="shared" si="4"/>
        <v>13.633333333333333</v>
      </c>
      <c r="G129" s="52">
        <v>14</v>
      </c>
      <c r="H129" s="52">
        <v>50</v>
      </c>
      <c r="I129" s="67" t="str">
        <f t="shared" si="5"/>
        <v>Yes</v>
      </c>
      <c r="J129" s="52">
        <v>3</v>
      </c>
      <c r="K129" s="52">
        <v>1</v>
      </c>
      <c r="L129" s="52">
        <v>1</v>
      </c>
      <c r="M129" s="16" t="s">
        <v>35</v>
      </c>
      <c r="N129" s="16" t="str">
        <f>VLOOKUP(M129,$F$4:$G$420,2,FALSE)</f>
        <v>Northeast</v>
      </c>
    </row>
    <row r="130" spans="1:14">
      <c r="A130" s="47">
        <v>1295</v>
      </c>
      <c r="B130" s="48">
        <v>41098</v>
      </c>
      <c r="C130" s="49" t="s">
        <v>105</v>
      </c>
      <c r="D130" s="50">
        <v>85670</v>
      </c>
      <c r="E130" s="51">
        <f t="shared" si="7"/>
        <v>41.1875</v>
      </c>
      <c r="F130" s="66">
        <f t="shared" si="4"/>
        <v>2.4805555555555556</v>
      </c>
      <c r="G130" s="52">
        <v>12</v>
      </c>
      <c r="H130" s="52">
        <v>30</v>
      </c>
      <c r="I130" s="67" t="str">
        <f t="shared" si="5"/>
        <v>No</v>
      </c>
      <c r="J130" s="52">
        <v>3</v>
      </c>
      <c r="K130" s="52">
        <v>2</v>
      </c>
      <c r="L130" s="52">
        <v>1</v>
      </c>
      <c r="M130" s="16" t="s">
        <v>32</v>
      </c>
      <c r="N130" s="16" t="str">
        <f>VLOOKUP(M130,$F$4:$G$420,2,FALSE)</f>
        <v>C-Plains</v>
      </c>
    </row>
    <row r="131" spans="1:14">
      <c r="A131" s="47">
        <v>1296</v>
      </c>
      <c r="B131" s="48">
        <v>36651</v>
      </c>
      <c r="C131" s="49" t="s">
        <v>109</v>
      </c>
      <c r="D131" s="50">
        <v>138901</v>
      </c>
      <c r="E131" s="51">
        <f t="shared" si="7"/>
        <v>66.779326923076923</v>
      </c>
      <c r="F131" s="66">
        <f t="shared" si="4"/>
        <v>14.655555555555555</v>
      </c>
      <c r="G131" s="52">
        <v>16</v>
      </c>
      <c r="H131" s="52">
        <v>36</v>
      </c>
      <c r="I131" s="67" t="str">
        <f t="shared" si="5"/>
        <v>Yes</v>
      </c>
      <c r="J131" s="52">
        <v>3</v>
      </c>
      <c r="K131" s="52">
        <v>1</v>
      </c>
      <c r="L131" s="52">
        <v>1</v>
      </c>
      <c r="M131" s="16" t="s">
        <v>35</v>
      </c>
      <c r="N131" s="16" t="str">
        <f>VLOOKUP(M131,$F$4:$G$420,2,FALSE)</f>
        <v>Northeast</v>
      </c>
    </row>
    <row r="132" spans="1:14">
      <c r="A132" s="47">
        <v>1297</v>
      </c>
      <c r="B132" s="48">
        <v>40436</v>
      </c>
      <c r="C132" s="49" t="s">
        <v>96</v>
      </c>
      <c r="D132" s="50">
        <v>112765</v>
      </c>
      <c r="E132" s="51">
        <f t="shared" si="7"/>
        <v>54.213942307692307</v>
      </c>
      <c r="F132" s="66">
        <f t="shared" si="4"/>
        <v>4.2944444444444443</v>
      </c>
      <c r="G132" s="52">
        <v>14</v>
      </c>
      <c r="H132" s="52">
        <v>29</v>
      </c>
      <c r="I132" s="67" t="str">
        <f t="shared" si="5"/>
        <v>No</v>
      </c>
      <c r="J132" s="52">
        <v>4</v>
      </c>
      <c r="K132" s="52">
        <v>2</v>
      </c>
      <c r="L132" s="52">
        <v>1</v>
      </c>
      <c r="M132" s="16" t="s">
        <v>36</v>
      </c>
      <c r="N132" s="16" t="str">
        <f>VLOOKUP(M132,$F$4:$G$420,2,FALSE)</f>
        <v>Midwest</v>
      </c>
    </row>
    <row r="133" spans="1:14">
      <c r="A133" s="47">
        <v>1298</v>
      </c>
      <c r="B133" s="48">
        <v>40809</v>
      </c>
      <c r="C133" s="49" t="s">
        <v>106</v>
      </c>
      <c r="D133" s="50">
        <v>123487</v>
      </c>
      <c r="E133" s="51">
        <f t="shared" si="7"/>
        <v>59.368749999999999</v>
      </c>
      <c r="F133" s="66">
        <f t="shared" si="4"/>
        <v>3.2722222222222221</v>
      </c>
      <c r="G133" s="52">
        <v>16</v>
      </c>
      <c r="H133" s="52">
        <v>34</v>
      </c>
      <c r="I133" s="67" t="str">
        <f t="shared" si="5"/>
        <v>No</v>
      </c>
      <c r="J133" s="52">
        <v>3</v>
      </c>
      <c r="K133" s="52">
        <v>1</v>
      </c>
      <c r="L133" s="52">
        <v>1</v>
      </c>
      <c r="M133" s="16" t="s">
        <v>32</v>
      </c>
      <c r="N133" s="16" t="str">
        <f>VLOOKUP(M133,$F$4:$G$420,2,FALSE)</f>
        <v>C-Plains</v>
      </c>
    </row>
    <row r="134" spans="1:14">
      <c r="A134" s="47">
        <v>1299</v>
      </c>
      <c r="B134" s="48">
        <v>38509</v>
      </c>
      <c r="C134" s="49" t="s">
        <v>99</v>
      </c>
      <c r="D134" s="50">
        <v>169628</v>
      </c>
      <c r="E134" s="51">
        <f t="shared" si="7"/>
        <v>81.551923076923075</v>
      </c>
      <c r="F134" s="66">
        <f t="shared" si="4"/>
        <v>9.5694444444444446</v>
      </c>
      <c r="G134" s="52">
        <v>16</v>
      </c>
      <c r="H134" s="52">
        <v>41</v>
      </c>
      <c r="I134" s="67" t="str">
        <f t="shared" si="5"/>
        <v>No</v>
      </c>
      <c r="J134" s="52">
        <v>3</v>
      </c>
      <c r="K134" s="52">
        <v>1</v>
      </c>
      <c r="L134" s="52">
        <v>2</v>
      </c>
      <c r="M134" s="16" t="s">
        <v>36</v>
      </c>
      <c r="N134" s="16" t="str">
        <f>VLOOKUP(M134,$F$4:$G$420,2,FALSE)</f>
        <v>Midwest</v>
      </c>
    </row>
    <row r="135" spans="1:14">
      <c r="A135" s="47">
        <v>1300</v>
      </c>
      <c r="B135" s="48">
        <v>39911</v>
      </c>
      <c r="C135" s="49" t="s">
        <v>104</v>
      </c>
      <c r="D135" s="50">
        <v>175286</v>
      </c>
      <c r="E135" s="51">
        <f t="shared" si="7"/>
        <v>84.27211538461539</v>
      </c>
      <c r="F135" s="66">
        <f t="shared" si="4"/>
        <v>5.7305555555555552</v>
      </c>
      <c r="G135" s="52">
        <v>16</v>
      </c>
      <c r="H135" s="52">
        <v>47</v>
      </c>
      <c r="I135" s="67" t="str">
        <f t="shared" si="5"/>
        <v>No</v>
      </c>
      <c r="J135" s="52">
        <v>1</v>
      </c>
      <c r="K135" s="52">
        <v>1</v>
      </c>
      <c r="L135" s="52">
        <v>1</v>
      </c>
      <c r="M135" s="16" t="s">
        <v>35</v>
      </c>
      <c r="N135" s="16" t="str">
        <f>VLOOKUP(M135,$F$4:$G$420,2,FALSE)</f>
        <v>Northeast</v>
      </c>
    </row>
    <row r="136" spans="1:14">
      <c r="A136" s="47">
        <v>1301</v>
      </c>
      <c r="B136" s="48">
        <v>40004</v>
      </c>
      <c r="C136" s="49" t="s">
        <v>107</v>
      </c>
      <c r="D136" s="50">
        <v>80637</v>
      </c>
      <c r="E136" s="51">
        <f t="shared" si="7"/>
        <v>38.767788461538458</v>
      </c>
      <c r="F136" s="66">
        <f t="shared" si="4"/>
        <v>5.4749999999999996</v>
      </c>
      <c r="G136" s="52">
        <v>14</v>
      </c>
      <c r="H136" s="52">
        <v>36</v>
      </c>
      <c r="I136" s="67" t="str">
        <f t="shared" si="5"/>
        <v>No</v>
      </c>
      <c r="J136" s="52">
        <v>3</v>
      </c>
      <c r="K136" s="52">
        <v>2</v>
      </c>
      <c r="L136" s="52">
        <v>1</v>
      </c>
      <c r="M136" s="16" t="s">
        <v>35</v>
      </c>
      <c r="N136" s="16" t="str">
        <f>VLOOKUP(M136,$F$4:$G$420,2,FALSE)</f>
        <v>Northeast</v>
      </c>
    </row>
    <row r="137" spans="1:14">
      <c r="A137" s="47">
        <v>1302</v>
      </c>
      <c r="B137" s="48">
        <v>39981</v>
      </c>
      <c r="C137" s="49" t="s">
        <v>94</v>
      </c>
      <c r="D137" s="50">
        <v>86882</v>
      </c>
      <c r="E137" s="51">
        <f t="shared" si="7"/>
        <v>41.770192307692305</v>
      </c>
      <c r="F137" s="66">
        <f t="shared" si="4"/>
        <v>5.5388888888888888</v>
      </c>
      <c r="G137" s="52">
        <v>14</v>
      </c>
      <c r="H137" s="52">
        <v>32</v>
      </c>
      <c r="I137" s="67" t="str">
        <f t="shared" si="5"/>
        <v>No</v>
      </c>
      <c r="J137" s="52">
        <v>3</v>
      </c>
      <c r="K137" s="52">
        <v>1</v>
      </c>
      <c r="L137" s="52">
        <v>2</v>
      </c>
      <c r="M137" s="16" t="s">
        <v>35</v>
      </c>
      <c r="N137" s="16" t="str">
        <f>VLOOKUP(M137,$F$4:$G$420,2,FALSE)</f>
        <v>Northeast</v>
      </c>
    </row>
    <row r="138" spans="1:14">
      <c r="A138" s="47">
        <v>1303</v>
      </c>
      <c r="B138" s="48">
        <v>40271</v>
      </c>
      <c r="C138" s="49" t="s">
        <v>107</v>
      </c>
      <c r="D138" s="50">
        <v>115261</v>
      </c>
      <c r="E138" s="51">
        <f t="shared" si="7"/>
        <v>55.413942307692309</v>
      </c>
      <c r="F138" s="66">
        <f t="shared" si="4"/>
        <v>4.7444444444444445</v>
      </c>
      <c r="G138" s="52">
        <v>16</v>
      </c>
      <c r="H138" s="52">
        <v>31</v>
      </c>
      <c r="I138" s="67" t="str">
        <f t="shared" si="5"/>
        <v>No</v>
      </c>
      <c r="J138" s="52">
        <v>3</v>
      </c>
      <c r="K138" s="52">
        <v>1</v>
      </c>
      <c r="L138" s="52">
        <v>1</v>
      </c>
      <c r="M138" s="16" t="s">
        <v>32</v>
      </c>
      <c r="N138" s="16" t="str">
        <f>VLOOKUP(M138,$F$4:$G$420,2,FALSE)</f>
        <v>C-Plains</v>
      </c>
    </row>
    <row r="139" spans="1:14">
      <c r="A139" s="47">
        <v>1304</v>
      </c>
      <c r="B139" s="48">
        <v>37072</v>
      </c>
      <c r="C139" s="49" t="s">
        <v>19</v>
      </c>
      <c r="D139" s="50">
        <v>88698</v>
      </c>
      <c r="E139" s="51">
        <f>D139/2080</f>
        <v>42.643269230769228</v>
      </c>
      <c r="F139" s="66">
        <f t="shared" si="4"/>
        <v>13.5</v>
      </c>
      <c r="G139" s="52">
        <v>14</v>
      </c>
      <c r="H139" s="52">
        <v>43</v>
      </c>
      <c r="I139" s="67" t="str">
        <f t="shared" si="5"/>
        <v>Yes</v>
      </c>
      <c r="J139" s="52">
        <v>2</v>
      </c>
      <c r="K139" s="52">
        <v>2</v>
      </c>
      <c r="L139" s="52">
        <v>1</v>
      </c>
      <c r="M139" s="16" t="s">
        <v>36</v>
      </c>
      <c r="N139" s="16" t="str">
        <f>VLOOKUP(M139,$F$4:$G$420,2,FALSE)</f>
        <v>Midwest</v>
      </c>
    </row>
    <row r="140" spans="1:14">
      <c r="A140" s="47">
        <v>1308</v>
      </c>
      <c r="B140" s="53">
        <v>36646</v>
      </c>
      <c r="C140" s="49" t="s">
        <v>94</v>
      </c>
      <c r="D140" s="50">
        <v>78742</v>
      </c>
      <c r="E140" s="51">
        <f t="shared" ref="E140:E167" si="8">D140/2080</f>
        <v>37.856730769230772</v>
      </c>
      <c r="F140" s="66">
        <f t="shared" ref="F140:F203" si="9">YEARFRAC($F$9,B140)</f>
        <v>14.666666666666666</v>
      </c>
      <c r="G140" s="52">
        <v>14</v>
      </c>
      <c r="H140" s="52">
        <v>51</v>
      </c>
      <c r="I140" s="67" t="str">
        <f t="shared" ref="I140:I203" si="10">IF(F140&gt;10,"Yes","No")</f>
        <v>Yes</v>
      </c>
      <c r="J140" s="52">
        <v>3</v>
      </c>
      <c r="K140" s="52">
        <v>1</v>
      </c>
      <c r="L140" s="52">
        <v>2</v>
      </c>
      <c r="M140" s="16" t="s">
        <v>32</v>
      </c>
      <c r="N140" s="16" t="str">
        <f>VLOOKUP(M140,$F$4:$G$420,2,FALSE)</f>
        <v>C-Plains</v>
      </c>
    </row>
    <row r="141" spans="1:14">
      <c r="A141" s="47">
        <v>1314</v>
      </c>
      <c r="B141" s="53">
        <v>39469</v>
      </c>
      <c r="C141" s="49" t="s">
        <v>94</v>
      </c>
      <c r="D141" s="50">
        <v>84765</v>
      </c>
      <c r="E141" s="51">
        <f t="shared" si="8"/>
        <v>40.752403846153847</v>
      </c>
      <c r="F141" s="66">
        <f t="shared" si="9"/>
        <v>6.9416666666666664</v>
      </c>
      <c r="G141" s="52">
        <v>14</v>
      </c>
      <c r="H141" s="52">
        <v>35</v>
      </c>
      <c r="I141" s="67" t="str">
        <f t="shared" si="10"/>
        <v>No</v>
      </c>
      <c r="J141" s="52">
        <v>1</v>
      </c>
      <c r="K141" s="52">
        <v>1</v>
      </c>
      <c r="L141" s="52">
        <v>1</v>
      </c>
      <c r="M141" s="16" t="s">
        <v>36</v>
      </c>
      <c r="N141" s="16" t="str">
        <f>VLOOKUP(M141,$F$4:$G$420,2,FALSE)</f>
        <v>Midwest</v>
      </c>
    </row>
    <row r="142" spans="1:14">
      <c r="A142" s="47">
        <v>1315</v>
      </c>
      <c r="B142" s="48">
        <v>39128</v>
      </c>
      <c r="C142" s="49" t="s">
        <v>94</v>
      </c>
      <c r="D142" s="50">
        <v>89672</v>
      </c>
      <c r="E142" s="51">
        <f t="shared" si="8"/>
        <v>43.111538461538458</v>
      </c>
      <c r="F142" s="66">
        <f t="shared" si="9"/>
        <v>7.8777777777777782</v>
      </c>
      <c r="G142" s="52">
        <v>14</v>
      </c>
      <c r="H142" s="52">
        <v>39</v>
      </c>
      <c r="I142" s="67" t="str">
        <f t="shared" si="10"/>
        <v>No</v>
      </c>
      <c r="J142" s="52">
        <v>3</v>
      </c>
      <c r="K142" s="52">
        <v>1</v>
      </c>
      <c r="L142" s="52">
        <v>1</v>
      </c>
      <c r="M142" s="16" t="s">
        <v>36</v>
      </c>
      <c r="N142" s="16" t="str">
        <f>VLOOKUP(M142,$F$4:$G$420,2,FALSE)</f>
        <v>Midwest</v>
      </c>
    </row>
    <row r="143" spans="1:14">
      <c r="A143" s="47">
        <v>1316</v>
      </c>
      <c r="B143" s="48">
        <v>39485</v>
      </c>
      <c r="C143" s="49" t="s">
        <v>99</v>
      </c>
      <c r="D143" s="50">
        <v>128913</v>
      </c>
      <c r="E143" s="51">
        <f t="shared" si="8"/>
        <v>61.977403846153848</v>
      </c>
      <c r="F143" s="66">
        <f t="shared" si="9"/>
        <v>6.9</v>
      </c>
      <c r="G143" s="52">
        <v>16</v>
      </c>
      <c r="H143" s="52">
        <v>34</v>
      </c>
      <c r="I143" s="67" t="str">
        <f t="shared" si="10"/>
        <v>No</v>
      </c>
      <c r="J143" s="52">
        <v>4</v>
      </c>
      <c r="K143" s="52">
        <v>1</v>
      </c>
      <c r="L143" s="52">
        <v>1</v>
      </c>
      <c r="M143" s="16" t="s">
        <v>35</v>
      </c>
      <c r="N143" s="16" t="str">
        <f>VLOOKUP(M143,$F$4:$G$420,2,FALSE)</f>
        <v>Northeast</v>
      </c>
    </row>
    <row r="144" spans="1:14">
      <c r="A144" s="47">
        <v>1317</v>
      </c>
      <c r="B144" s="48">
        <v>39672</v>
      </c>
      <c r="C144" s="49" t="s">
        <v>99</v>
      </c>
      <c r="D144" s="50">
        <v>138677</v>
      </c>
      <c r="E144" s="51">
        <f t="shared" si="8"/>
        <v>66.671634615384619</v>
      </c>
      <c r="F144" s="66">
        <f t="shared" si="9"/>
        <v>6.3861111111111111</v>
      </c>
      <c r="G144" s="52">
        <v>16</v>
      </c>
      <c r="H144" s="52">
        <v>35</v>
      </c>
      <c r="I144" s="67" t="str">
        <f t="shared" si="10"/>
        <v>No</v>
      </c>
      <c r="J144" s="52">
        <v>3</v>
      </c>
      <c r="K144" s="52">
        <v>1</v>
      </c>
      <c r="L144" s="52">
        <v>1</v>
      </c>
      <c r="M144" s="16" t="s">
        <v>35</v>
      </c>
      <c r="N144" s="16" t="str">
        <f>VLOOKUP(M144,$F$4:$G$420,2,FALSE)</f>
        <v>Northeast</v>
      </c>
    </row>
    <row r="145" spans="1:14">
      <c r="A145" s="47">
        <v>1318</v>
      </c>
      <c r="B145" s="48">
        <v>39982</v>
      </c>
      <c r="C145" s="49" t="s">
        <v>109</v>
      </c>
      <c r="D145" s="50">
        <v>86351</v>
      </c>
      <c r="E145" s="51">
        <f t="shared" si="8"/>
        <v>41.51490384615385</v>
      </c>
      <c r="F145" s="66">
        <f t="shared" si="9"/>
        <v>5.5361111111111114</v>
      </c>
      <c r="G145" s="52">
        <v>14</v>
      </c>
      <c r="H145" s="52">
        <v>27</v>
      </c>
      <c r="I145" s="67" t="str">
        <f t="shared" si="10"/>
        <v>No</v>
      </c>
      <c r="J145" s="52">
        <v>4</v>
      </c>
      <c r="K145" s="52">
        <v>1</v>
      </c>
      <c r="L145" s="52">
        <v>2</v>
      </c>
      <c r="M145" s="16" t="s">
        <v>36</v>
      </c>
      <c r="N145" s="16" t="str">
        <f>VLOOKUP(M145,$F$4:$G$420,2,FALSE)</f>
        <v>Midwest</v>
      </c>
    </row>
    <row r="146" spans="1:14">
      <c r="A146" s="47">
        <v>1319</v>
      </c>
      <c r="B146" s="48">
        <v>41153</v>
      </c>
      <c r="C146" s="49" t="s">
        <v>94</v>
      </c>
      <c r="D146" s="50">
        <v>81170</v>
      </c>
      <c r="E146" s="51">
        <f t="shared" si="8"/>
        <v>39.02403846153846</v>
      </c>
      <c r="F146" s="66">
        <f t="shared" si="9"/>
        <v>2.3333333333333335</v>
      </c>
      <c r="G146" s="52">
        <v>14</v>
      </c>
      <c r="H146" s="52">
        <v>22</v>
      </c>
      <c r="I146" s="67" t="str">
        <f t="shared" si="10"/>
        <v>No</v>
      </c>
      <c r="J146" s="52">
        <v>4</v>
      </c>
      <c r="K146" s="52">
        <v>2</v>
      </c>
      <c r="L146" s="52">
        <v>2</v>
      </c>
      <c r="M146" s="16" t="s">
        <v>35</v>
      </c>
      <c r="N146" s="16" t="str">
        <f>VLOOKUP(M146,$F$4:$G$420,2,FALSE)</f>
        <v>Northeast</v>
      </c>
    </row>
    <row r="147" spans="1:14">
      <c r="A147" s="47">
        <v>1320</v>
      </c>
      <c r="B147" s="48">
        <v>40670</v>
      </c>
      <c r="C147" s="49" t="s">
        <v>99</v>
      </c>
      <c r="D147" s="50">
        <v>147380</v>
      </c>
      <c r="E147" s="51">
        <f t="shared" si="8"/>
        <v>70.855769230769226</v>
      </c>
      <c r="F147" s="66">
        <f t="shared" si="9"/>
        <v>3.65</v>
      </c>
      <c r="G147" s="52">
        <v>19</v>
      </c>
      <c r="H147" s="52">
        <v>31</v>
      </c>
      <c r="I147" s="67" t="str">
        <f t="shared" si="10"/>
        <v>No</v>
      </c>
      <c r="J147" s="52">
        <v>1</v>
      </c>
      <c r="K147" s="52">
        <v>1</v>
      </c>
      <c r="L147" s="52">
        <v>2</v>
      </c>
      <c r="M147" s="16" t="s">
        <v>32</v>
      </c>
      <c r="N147" s="16" t="str">
        <f>VLOOKUP(M147,$F$4:$G$420,2,FALSE)</f>
        <v>C-Plains</v>
      </c>
    </row>
    <row r="148" spans="1:14">
      <c r="A148" s="47">
        <v>1323</v>
      </c>
      <c r="B148" s="48">
        <v>38388</v>
      </c>
      <c r="C148" s="49" t="s">
        <v>94</v>
      </c>
      <c r="D148" s="50">
        <v>102235</v>
      </c>
      <c r="E148" s="51">
        <f t="shared" si="8"/>
        <v>49.151442307692307</v>
      </c>
      <c r="F148" s="66">
        <f t="shared" si="9"/>
        <v>9.905555555555555</v>
      </c>
      <c r="G148" s="52">
        <v>14</v>
      </c>
      <c r="H148" s="52">
        <v>44</v>
      </c>
      <c r="I148" s="67" t="str">
        <f t="shared" si="10"/>
        <v>No</v>
      </c>
      <c r="J148" s="52">
        <v>4</v>
      </c>
      <c r="K148" s="52">
        <v>1</v>
      </c>
      <c r="L148" s="52">
        <v>2</v>
      </c>
      <c r="M148" s="16" t="s">
        <v>36</v>
      </c>
      <c r="N148" s="16" t="str">
        <f>VLOOKUP(M148,$F$4:$G$420,2,FALSE)</f>
        <v>Midwest</v>
      </c>
    </row>
    <row r="149" spans="1:14">
      <c r="A149" s="47">
        <v>1325</v>
      </c>
      <c r="B149" s="48">
        <v>36234</v>
      </c>
      <c r="C149" s="49" t="s">
        <v>99</v>
      </c>
      <c r="D149" s="50">
        <v>143413</v>
      </c>
      <c r="E149" s="51">
        <f t="shared" si="8"/>
        <v>68.948557692307688</v>
      </c>
      <c r="F149" s="66">
        <f t="shared" si="9"/>
        <v>15.794444444444444</v>
      </c>
      <c r="G149" s="52">
        <v>16</v>
      </c>
      <c r="H149" s="52">
        <v>57</v>
      </c>
      <c r="I149" s="67" t="str">
        <f t="shared" si="10"/>
        <v>Yes</v>
      </c>
      <c r="J149" s="52">
        <v>3</v>
      </c>
      <c r="K149" s="52">
        <v>1</v>
      </c>
      <c r="L149" s="52">
        <v>1</v>
      </c>
      <c r="M149" s="16" t="s">
        <v>35</v>
      </c>
      <c r="N149" s="16" t="str">
        <f>VLOOKUP(M149,$F$4:$G$420,2,FALSE)</f>
        <v>Northeast</v>
      </c>
    </row>
    <row r="150" spans="1:14">
      <c r="A150" s="47">
        <v>1329</v>
      </c>
      <c r="B150" s="48">
        <v>40076</v>
      </c>
      <c r="C150" s="49" t="s">
        <v>109</v>
      </c>
      <c r="D150" s="50">
        <v>96020</v>
      </c>
      <c r="E150" s="51">
        <f t="shared" si="8"/>
        <v>46.16346153846154</v>
      </c>
      <c r="F150" s="66">
        <f t="shared" si="9"/>
        <v>5.2805555555555559</v>
      </c>
      <c r="G150" s="52">
        <v>16</v>
      </c>
      <c r="H150" s="52">
        <v>25</v>
      </c>
      <c r="I150" s="67" t="str">
        <f t="shared" si="10"/>
        <v>No</v>
      </c>
      <c r="J150" s="52">
        <v>1</v>
      </c>
      <c r="K150" s="52">
        <v>1</v>
      </c>
      <c r="L150" s="52">
        <v>1</v>
      </c>
      <c r="M150" s="16" t="s">
        <v>35</v>
      </c>
      <c r="N150" s="16" t="str">
        <f>VLOOKUP(M150,$F$4:$G$420,2,FALSE)</f>
        <v>Northeast</v>
      </c>
    </row>
    <row r="151" spans="1:14">
      <c r="A151" s="47">
        <v>1332</v>
      </c>
      <c r="B151" s="48">
        <v>40645</v>
      </c>
      <c r="C151" s="49" t="s">
        <v>97</v>
      </c>
      <c r="D151" s="50">
        <v>76789</v>
      </c>
      <c r="E151" s="51">
        <f t="shared" si="8"/>
        <v>36.917788461538464</v>
      </c>
      <c r="F151" s="66">
        <f t="shared" si="9"/>
        <v>3.7194444444444446</v>
      </c>
      <c r="G151" s="52">
        <v>14</v>
      </c>
      <c r="H151" s="52">
        <v>24</v>
      </c>
      <c r="I151" s="67" t="str">
        <f t="shared" si="10"/>
        <v>No</v>
      </c>
      <c r="J151" s="52">
        <v>3</v>
      </c>
      <c r="K151" s="52">
        <v>1</v>
      </c>
      <c r="L151" s="52">
        <v>2</v>
      </c>
      <c r="M151" s="16" t="s">
        <v>35</v>
      </c>
      <c r="N151" s="16" t="str">
        <f>VLOOKUP(M151,$F$4:$G$420,2,FALSE)</f>
        <v>Northeast</v>
      </c>
    </row>
    <row r="152" spans="1:14">
      <c r="A152" s="47">
        <v>1339</v>
      </c>
      <c r="B152" s="48">
        <v>41030</v>
      </c>
      <c r="C152" s="49" t="s">
        <v>94</v>
      </c>
      <c r="D152" s="50">
        <v>81992</v>
      </c>
      <c r="E152" s="51">
        <f t="shared" si="8"/>
        <v>39.419230769230772</v>
      </c>
      <c r="F152" s="66">
        <f t="shared" si="9"/>
        <v>2.6666666666666665</v>
      </c>
      <c r="G152" s="52">
        <v>16</v>
      </c>
      <c r="H152" s="52">
        <v>24</v>
      </c>
      <c r="I152" s="67" t="str">
        <f t="shared" si="10"/>
        <v>No</v>
      </c>
      <c r="J152" s="52">
        <v>3</v>
      </c>
      <c r="K152" s="52">
        <v>1</v>
      </c>
      <c r="L152" s="52">
        <v>2</v>
      </c>
      <c r="M152" s="16" t="s">
        <v>32</v>
      </c>
      <c r="N152" s="16" t="str">
        <f>VLOOKUP(M152,$F$4:$G$420,2,FALSE)</f>
        <v>C-Plains</v>
      </c>
    </row>
    <row r="153" spans="1:14">
      <c r="A153" s="47">
        <v>1341</v>
      </c>
      <c r="B153" s="48">
        <v>38053</v>
      </c>
      <c r="C153" s="49" t="s">
        <v>109</v>
      </c>
      <c r="D153" s="50">
        <v>78325</v>
      </c>
      <c r="E153" s="51">
        <f t="shared" si="8"/>
        <v>37.65625</v>
      </c>
      <c r="F153" s="66">
        <f t="shared" si="9"/>
        <v>10.816666666666666</v>
      </c>
      <c r="G153" s="52">
        <v>14</v>
      </c>
      <c r="H153" s="52">
        <v>32</v>
      </c>
      <c r="I153" s="67" t="str">
        <f t="shared" si="10"/>
        <v>Yes</v>
      </c>
      <c r="J153" s="52">
        <v>3</v>
      </c>
      <c r="K153" s="52">
        <v>1</v>
      </c>
      <c r="L153" s="52">
        <v>1</v>
      </c>
      <c r="M153" s="16" t="s">
        <v>35</v>
      </c>
      <c r="N153" s="16" t="str">
        <f>VLOOKUP(M153,$F$4:$G$420,2,FALSE)</f>
        <v>Northeast</v>
      </c>
    </row>
    <row r="154" spans="1:14">
      <c r="A154" s="47">
        <v>1343</v>
      </c>
      <c r="B154" s="48">
        <v>40283</v>
      </c>
      <c r="C154" s="49" t="s">
        <v>109</v>
      </c>
      <c r="D154" s="50">
        <v>71897</v>
      </c>
      <c r="E154" s="51">
        <f t="shared" si="8"/>
        <v>34.565865384615385</v>
      </c>
      <c r="F154" s="66">
        <f t="shared" si="9"/>
        <v>4.7111111111111112</v>
      </c>
      <c r="G154" s="52">
        <v>16</v>
      </c>
      <c r="H154" s="52">
        <v>22</v>
      </c>
      <c r="I154" s="67" t="str">
        <f t="shared" si="10"/>
        <v>No</v>
      </c>
      <c r="J154" s="52">
        <v>1</v>
      </c>
      <c r="K154" s="52">
        <v>1</v>
      </c>
      <c r="L154" s="52">
        <v>2</v>
      </c>
      <c r="M154" s="16" t="s">
        <v>36</v>
      </c>
      <c r="N154" s="16" t="str">
        <f>VLOOKUP(M154,$F$4:$G$420,2,FALSE)</f>
        <v>Midwest</v>
      </c>
    </row>
    <row r="155" spans="1:14">
      <c r="A155" s="47">
        <v>1343</v>
      </c>
      <c r="B155" s="48">
        <v>39434</v>
      </c>
      <c r="C155" s="49" t="s">
        <v>94</v>
      </c>
      <c r="D155" s="50">
        <v>104860</v>
      </c>
      <c r="E155" s="51">
        <f t="shared" si="8"/>
        <v>50.41346153846154</v>
      </c>
      <c r="F155" s="66">
        <f t="shared" si="9"/>
        <v>7.0361111111111114</v>
      </c>
      <c r="G155" s="52">
        <v>16</v>
      </c>
      <c r="H155" s="52">
        <v>36</v>
      </c>
      <c r="I155" s="67" t="str">
        <f t="shared" si="10"/>
        <v>No</v>
      </c>
      <c r="J155" s="52">
        <v>1</v>
      </c>
      <c r="K155" s="52">
        <v>1</v>
      </c>
      <c r="L155" s="52">
        <v>1</v>
      </c>
      <c r="M155" s="16" t="s">
        <v>36</v>
      </c>
      <c r="N155" s="16" t="str">
        <f>VLOOKUP(M155,$F$4:$G$420,2,FALSE)</f>
        <v>Midwest</v>
      </c>
    </row>
    <row r="156" spans="1:14">
      <c r="A156" s="47">
        <v>1346</v>
      </c>
      <c r="B156" s="48">
        <v>40341</v>
      </c>
      <c r="C156" s="49" t="s">
        <v>99</v>
      </c>
      <c r="D156" s="50">
        <v>147679</v>
      </c>
      <c r="E156" s="51">
        <f t="shared" si="8"/>
        <v>70.999519230769238</v>
      </c>
      <c r="F156" s="66">
        <f t="shared" si="9"/>
        <v>4.552777777777778</v>
      </c>
      <c r="G156" s="52">
        <v>14</v>
      </c>
      <c r="H156" s="52">
        <v>31</v>
      </c>
      <c r="I156" s="67" t="str">
        <f t="shared" si="10"/>
        <v>No</v>
      </c>
      <c r="J156" s="52">
        <v>3</v>
      </c>
      <c r="K156" s="52">
        <v>1</v>
      </c>
      <c r="L156" s="52">
        <v>1</v>
      </c>
      <c r="M156" s="16" t="s">
        <v>35</v>
      </c>
      <c r="N156" s="16" t="str">
        <f>VLOOKUP(M156,$F$4:$G$420,2,FALSE)</f>
        <v>Northeast</v>
      </c>
    </row>
    <row r="157" spans="1:14">
      <c r="A157" s="47">
        <v>1350</v>
      </c>
      <c r="B157" s="48">
        <v>41081</v>
      </c>
      <c r="C157" s="49" t="s">
        <v>12</v>
      </c>
      <c r="D157" s="50">
        <v>61387</v>
      </c>
      <c r="E157" s="51">
        <f t="shared" si="8"/>
        <v>29.512980769230769</v>
      </c>
      <c r="F157" s="66">
        <f t="shared" si="9"/>
        <v>2.5277777777777777</v>
      </c>
      <c r="G157" s="52">
        <v>12</v>
      </c>
      <c r="H157" s="52">
        <v>23</v>
      </c>
      <c r="I157" s="67" t="str">
        <f t="shared" si="10"/>
        <v>No</v>
      </c>
      <c r="J157" s="52">
        <v>3</v>
      </c>
      <c r="K157" s="52">
        <v>2</v>
      </c>
      <c r="L157" s="52">
        <v>2</v>
      </c>
      <c r="M157" s="16" t="s">
        <v>32</v>
      </c>
      <c r="N157" s="16" t="str">
        <f>VLOOKUP(M157,$F$4:$G$420,2,FALSE)</f>
        <v>C-Plains</v>
      </c>
    </row>
    <row r="158" spans="1:14">
      <c r="A158" s="47">
        <v>1356</v>
      </c>
      <c r="B158" s="48">
        <v>40440</v>
      </c>
      <c r="C158" s="49" t="s">
        <v>102</v>
      </c>
      <c r="D158" s="50">
        <v>164068</v>
      </c>
      <c r="E158" s="51">
        <f t="shared" si="8"/>
        <v>78.878846153846155</v>
      </c>
      <c r="F158" s="66">
        <f t="shared" si="9"/>
        <v>4.2833333333333332</v>
      </c>
      <c r="G158" s="52">
        <v>19</v>
      </c>
      <c r="H158" s="52">
        <v>48</v>
      </c>
      <c r="I158" s="67" t="str">
        <f t="shared" si="10"/>
        <v>No</v>
      </c>
      <c r="J158" s="52">
        <v>3</v>
      </c>
      <c r="K158" s="52">
        <v>2</v>
      </c>
      <c r="L158" s="52">
        <v>1</v>
      </c>
      <c r="M158" s="16" t="s">
        <v>32</v>
      </c>
      <c r="N158" s="16" t="str">
        <f>VLOOKUP(M158,$F$4:$G$420,2,FALSE)</f>
        <v>C-Plains</v>
      </c>
    </row>
    <row r="159" spans="1:14">
      <c r="A159" s="47">
        <v>1357</v>
      </c>
      <c r="B159" s="48">
        <v>36234</v>
      </c>
      <c r="C159" s="49" t="s">
        <v>110</v>
      </c>
      <c r="D159" s="50">
        <v>99741</v>
      </c>
      <c r="E159" s="51">
        <f t="shared" si="8"/>
        <v>47.95240384615385</v>
      </c>
      <c r="F159" s="66">
        <f t="shared" si="9"/>
        <v>15.794444444444444</v>
      </c>
      <c r="G159" s="52">
        <v>16</v>
      </c>
      <c r="H159" s="52">
        <v>52</v>
      </c>
      <c r="I159" s="67" t="str">
        <f t="shared" si="10"/>
        <v>Yes</v>
      </c>
      <c r="J159" s="52">
        <v>3</v>
      </c>
      <c r="K159" s="52">
        <v>1</v>
      </c>
      <c r="L159" s="52">
        <v>1</v>
      </c>
      <c r="M159" s="16" t="s">
        <v>35</v>
      </c>
      <c r="N159" s="16" t="str">
        <f>VLOOKUP(M159,$F$4:$G$420,2,FALSE)</f>
        <v>Northeast</v>
      </c>
    </row>
    <row r="160" spans="1:14">
      <c r="A160" s="47">
        <v>1358</v>
      </c>
      <c r="B160" s="48">
        <v>38450</v>
      </c>
      <c r="C160" s="49" t="s">
        <v>16</v>
      </c>
      <c r="D160" s="50">
        <v>235779</v>
      </c>
      <c r="E160" s="51">
        <f t="shared" si="8"/>
        <v>113.35528846153846</v>
      </c>
      <c r="F160" s="66">
        <f t="shared" si="9"/>
        <v>9.7305555555555561</v>
      </c>
      <c r="G160" s="52">
        <v>19</v>
      </c>
      <c r="H160" s="52">
        <v>39</v>
      </c>
      <c r="I160" s="67" t="str">
        <f t="shared" si="10"/>
        <v>No</v>
      </c>
      <c r="J160" s="52">
        <v>3</v>
      </c>
      <c r="K160" s="52">
        <v>1</v>
      </c>
      <c r="L160" s="52">
        <v>2</v>
      </c>
      <c r="M160" s="16" t="s">
        <v>35</v>
      </c>
      <c r="N160" s="16" t="str">
        <f>VLOOKUP(M160,$F$4:$G$420,2,FALSE)</f>
        <v>Northeast</v>
      </c>
    </row>
    <row r="161" spans="1:14">
      <c r="A161" s="47">
        <v>1364</v>
      </c>
      <c r="B161" s="53">
        <v>39523</v>
      </c>
      <c r="C161" s="49" t="s">
        <v>94</v>
      </c>
      <c r="D161" s="50">
        <v>94576</v>
      </c>
      <c r="E161" s="51">
        <f t="shared" si="8"/>
        <v>45.469230769230769</v>
      </c>
      <c r="F161" s="66">
        <f t="shared" si="9"/>
        <v>6.791666666666667</v>
      </c>
      <c r="G161" s="52">
        <v>14</v>
      </c>
      <c r="H161" s="52">
        <v>35</v>
      </c>
      <c r="I161" s="67" t="str">
        <f t="shared" si="10"/>
        <v>No</v>
      </c>
      <c r="J161" s="52">
        <v>3</v>
      </c>
      <c r="K161" s="52">
        <v>1</v>
      </c>
      <c r="L161" s="52">
        <v>1</v>
      </c>
      <c r="M161" s="16" t="s">
        <v>35</v>
      </c>
      <c r="N161" s="16" t="str">
        <f>VLOOKUP(M161,$F$4:$G$420,2,FALSE)</f>
        <v>Northeast</v>
      </c>
    </row>
    <row r="162" spans="1:14">
      <c r="A162" s="47">
        <v>1365</v>
      </c>
      <c r="B162" s="48">
        <v>38462</v>
      </c>
      <c r="C162" s="49" t="s">
        <v>94</v>
      </c>
      <c r="D162" s="50">
        <v>101431</v>
      </c>
      <c r="E162" s="51">
        <f t="shared" si="8"/>
        <v>48.76490384615385</v>
      </c>
      <c r="F162" s="66">
        <f t="shared" si="9"/>
        <v>9.6972222222222229</v>
      </c>
      <c r="G162" s="52">
        <v>14</v>
      </c>
      <c r="H162" s="52">
        <v>44</v>
      </c>
      <c r="I162" s="67" t="str">
        <f t="shared" si="10"/>
        <v>No</v>
      </c>
      <c r="J162" s="52">
        <v>1</v>
      </c>
      <c r="K162" s="52">
        <v>1</v>
      </c>
      <c r="L162" s="52">
        <v>2</v>
      </c>
      <c r="M162" s="16" t="s">
        <v>36</v>
      </c>
      <c r="N162" s="16" t="str">
        <f>VLOOKUP(M162,$F$4:$G$420,2,FALSE)</f>
        <v>Midwest</v>
      </c>
    </row>
    <row r="163" spans="1:14">
      <c r="A163" s="47">
        <v>1373</v>
      </c>
      <c r="B163" s="48">
        <v>39911</v>
      </c>
      <c r="C163" s="49" t="s">
        <v>94</v>
      </c>
      <c r="D163" s="50">
        <v>88873</v>
      </c>
      <c r="E163" s="51">
        <f t="shared" si="8"/>
        <v>42.727403846153848</v>
      </c>
      <c r="F163" s="66">
        <f t="shared" si="9"/>
        <v>5.7305555555555552</v>
      </c>
      <c r="G163" s="52">
        <v>14</v>
      </c>
      <c r="H163" s="52">
        <v>33</v>
      </c>
      <c r="I163" s="67" t="str">
        <f t="shared" si="10"/>
        <v>No</v>
      </c>
      <c r="J163" s="52">
        <v>4</v>
      </c>
      <c r="K163" s="52">
        <v>1</v>
      </c>
      <c r="L163" s="52">
        <v>1</v>
      </c>
      <c r="M163" s="16" t="s">
        <v>35</v>
      </c>
      <c r="N163" s="16" t="str">
        <f>VLOOKUP(M163,$F$4:$G$420,2,FALSE)</f>
        <v>Northeast</v>
      </c>
    </row>
    <row r="164" spans="1:14">
      <c r="A164" s="47">
        <v>1374</v>
      </c>
      <c r="B164" s="48">
        <v>39258</v>
      </c>
      <c r="C164" s="49" t="s">
        <v>94</v>
      </c>
      <c r="D164" s="50">
        <v>97648</v>
      </c>
      <c r="E164" s="51">
        <f t="shared" si="8"/>
        <v>46.946153846153848</v>
      </c>
      <c r="F164" s="66">
        <f t="shared" si="9"/>
        <v>7.5166666666666666</v>
      </c>
      <c r="G164" s="52">
        <v>14</v>
      </c>
      <c r="H164" s="52">
        <v>38</v>
      </c>
      <c r="I164" s="67" t="str">
        <f t="shared" si="10"/>
        <v>No</v>
      </c>
      <c r="J164" s="52">
        <v>3</v>
      </c>
      <c r="K164" s="52">
        <v>1</v>
      </c>
      <c r="L164" s="52">
        <v>1</v>
      </c>
      <c r="M164" s="16" t="s">
        <v>35</v>
      </c>
      <c r="N164" s="16" t="str">
        <f>VLOOKUP(M164,$F$4:$G$420,2,FALSE)</f>
        <v>Northeast</v>
      </c>
    </row>
    <row r="165" spans="1:14">
      <c r="A165" s="47">
        <v>1378</v>
      </c>
      <c r="B165" s="48">
        <v>40368</v>
      </c>
      <c r="C165" s="49" t="s">
        <v>94</v>
      </c>
      <c r="D165" s="50">
        <v>103968</v>
      </c>
      <c r="E165" s="51">
        <f t="shared" si="8"/>
        <v>49.984615384615381</v>
      </c>
      <c r="F165" s="66">
        <f t="shared" si="9"/>
        <v>4.4777777777777779</v>
      </c>
      <c r="G165" s="52">
        <v>16</v>
      </c>
      <c r="H165" s="52">
        <v>28</v>
      </c>
      <c r="I165" s="67" t="str">
        <f t="shared" si="10"/>
        <v>No</v>
      </c>
      <c r="J165" s="52">
        <v>3</v>
      </c>
      <c r="K165" s="52">
        <v>1</v>
      </c>
      <c r="L165" s="52">
        <v>1</v>
      </c>
      <c r="M165" s="16" t="s">
        <v>35</v>
      </c>
      <c r="N165" s="16" t="str">
        <f>VLOOKUP(M165,$F$4:$G$420,2,FALSE)</f>
        <v>Northeast</v>
      </c>
    </row>
    <row r="166" spans="1:14">
      <c r="A166" s="47">
        <v>1379</v>
      </c>
      <c r="B166" s="48">
        <v>39242</v>
      </c>
      <c r="C166" s="49" t="s">
        <v>111</v>
      </c>
      <c r="D166" s="50">
        <v>121191</v>
      </c>
      <c r="E166" s="51">
        <f t="shared" si="8"/>
        <v>58.26490384615385</v>
      </c>
      <c r="F166" s="66">
        <f t="shared" si="9"/>
        <v>7.5611111111111109</v>
      </c>
      <c r="G166" s="52">
        <v>16</v>
      </c>
      <c r="H166" s="52">
        <v>36</v>
      </c>
      <c r="I166" s="67" t="str">
        <f t="shared" si="10"/>
        <v>No</v>
      </c>
      <c r="J166" s="52">
        <v>1</v>
      </c>
      <c r="K166" s="52">
        <v>1</v>
      </c>
      <c r="L166" s="52">
        <v>1</v>
      </c>
      <c r="M166" s="16" t="s">
        <v>32</v>
      </c>
      <c r="N166" s="16" t="str">
        <f>VLOOKUP(M166,$F$4:$G$420,2,FALSE)</f>
        <v>C-Plains</v>
      </c>
    </row>
    <row r="167" spans="1:14">
      <c r="A167" s="47">
        <v>1381</v>
      </c>
      <c r="B167" s="48">
        <v>40474</v>
      </c>
      <c r="C167" s="49" t="s">
        <v>101</v>
      </c>
      <c r="D167" s="50">
        <v>132181</v>
      </c>
      <c r="E167" s="51">
        <f t="shared" si="8"/>
        <v>63.548557692307689</v>
      </c>
      <c r="F167" s="66">
        <f t="shared" si="9"/>
        <v>4.1888888888888891</v>
      </c>
      <c r="G167" s="52">
        <v>16</v>
      </c>
      <c r="H167" s="52">
        <v>52</v>
      </c>
      <c r="I167" s="67" t="str">
        <f t="shared" si="10"/>
        <v>No</v>
      </c>
      <c r="J167" s="52">
        <v>3</v>
      </c>
      <c r="K167" s="52">
        <v>1</v>
      </c>
      <c r="L167" s="52">
        <v>1</v>
      </c>
      <c r="M167" s="16" t="s">
        <v>36</v>
      </c>
      <c r="N167" s="16" t="str">
        <f>VLOOKUP(M167,$F$4:$G$420,2,FALSE)</f>
        <v>Midwest</v>
      </c>
    </row>
    <row r="168" spans="1:14">
      <c r="A168" s="47">
        <v>1387</v>
      </c>
      <c r="B168" s="48">
        <v>40008</v>
      </c>
      <c r="C168" s="49" t="s">
        <v>109</v>
      </c>
      <c r="D168" s="50">
        <v>126163</v>
      </c>
      <c r="E168" s="51">
        <f>D168/2080</f>
        <v>60.655288461538461</v>
      </c>
      <c r="F168" s="66">
        <f t="shared" si="9"/>
        <v>5.4638888888888886</v>
      </c>
      <c r="G168" s="52">
        <v>14</v>
      </c>
      <c r="H168" s="52">
        <v>26</v>
      </c>
      <c r="I168" s="67" t="str">
        <f t="shared" si="10"/>
        <v>No</v>
      </c>
      <c r="J168" s="52">
        <v>1</v>
      </c>
      <c r="K168" s="52">
        <v>1</v>
      </c>
      <c r="L168" s="52">
        <v>2</v>
      </c>
      <c r="M168" s="16" t="s">
        <v>32</v>
      </c>
      <c r="N168" s="16" t="str">
        <f>VLOOKUP(M168,$F$4:$G$420,2,FALSE)</f>
        <v>C-Plains</v>
      </c>
    </row>
    <row r="169" spans="1:14">
      <c r="A169" s="47">
        <v>1388</v>
      </c>
      <c r="B169" s="48">
        <v>39434</v>
      </c>
      <c r="C169" s="49" t="s">
        <v>94</v>
      </c>
      <c r="D169" s="50">
        <v>145130</v>
      </c>
      <c r="E169" s="51">
        <f t="shared" ref="E169:E174" si="11">D169/2080</f>
        <v>69.774038461538467</v>
      </c>
      <c r="F169" s="66">
        <f t="shared" si="9"/>
        <v>7.0361111111111114</v>
      </c>
      <c r="G169" s="52">
        <v>16</v>
      </c>
      <c r="H169" s="52">
        <v>36</v>
      </c>
      <c r="I169" s="67" t="str">
        <f t="shared" si="10"/>
        <v>No</v>
      </c>
      <c r="J169" s="52">
        <v>1</v>
      </c>
      <c r="K169" s="52">
        <v>1</v>
      </c>
      <c r="L169" s="52">
        <v>2</v>
      </c>
      <c r="M169" s="16" t="s">
        <v>36</v>
      </c>
      <c r="N169" s="16" t="str">
        <f>VLOOKUP(M169,$F$4:$G$420,2,FALSE)</f>
        <v>Midwest</v>
      </c>
    </row>
    <row r="170" spans="1:14">
      <c r="A170" s="47">
        <v>1389</v>
      </c>
      <c r="B170" s="48">
        <v>38556</v>
      </c>
      <c r="C170" s="49" t="s">
        <v>94</v>
      </c>
      <c r="D170" s="50">
        <v>100914</v>
      </c>
      <c r="E170" s="51">
        <f t="shared" si="11"/>
        <v>48.51634615384615</v>
      </c>
      <c r="F170" s="66">
        <f t="shared" si="9"/>
        <v>9.4388888888888882</v>
      </c>
      <c r="G170" s="52">
        <v>16</v>
      </c>
      <c r="H170" s="52">
        <v>43</v>
      </c>
      <c r="I170" s="67" t="str">
        <f t="shared" si="10"/>
        <v>No</v>
      </c>
      <c r="J170" s="52">
        <v>3</v>
      </c>
      <c r="K170" s="52">
        <v>1</v>
      </c>
      <c r="L170" s="52">
        <v>1</v>
      </c>
      <c r="M170" s="16" t="s">
        <v>36</v>
      </c>
      <c r="N170" s="16" t="str">
        <f>VLOOKUP(M170,$F$4:$G$420,2,FALSE)</f>
        <v>Midwest</v>
      </c>
    </row>
    <row r="171" spans="1:14">
      <c r="A171" s="47">
        <v>1391</v>
      </c>
      <c r="B171" s="48">
        <v>39963</v>
      </c>
      <c r="C171" s="49" t="s">
        <v>94</v>
      </c>
      <c r="D171" s="50">
        <v>87084</v>
      </c>
      <c r="E171" s="51">
        <f t="shared" si="11"/>
        <v>41.867307692307691</v>
      </c>
      <c r="F171" s="66">
        <f t="shared" si="9"/>
        <v>5.583333333333333</v>
      </c>
      <c r="G171" s="52">
        <v>14</v>
      </c>
      <c r="H171" s="52">
        <v>32</v>
      </c>
      <c r="I171" s="67" t="str">
        <f t="shared" si="10"/>
        <v>No</v>
      </c>
      <c r="J171" s="52">
        <v>3</v>
      </c>
      <c r="K171" s="52">
        <v>1</v>
      </c>
      <c r="L171" s="52">
        <v>2</v>
      </c>
      <c r="M171" s="16" t="s">
        <v>32</v>
      </c>
      <c r="N171" s="16" t="str">
        <f>VLOOKUP(M171,$F$4:$G$420,2,FALSE)</f>
        <v>C-Plains</v>
      </c>
    </row>
    <row r="172" spans="1:14">
      <c r="A172" s="47">
        <v>1393</v>
      </c>
      <c r="B172" s="53">
        <v>36925</v>
      </c>
      <c r="C172" s="49" t="s">
        <v>94</v>
      </c>
      <c r="D172" s="50">
        <v>107643</v>
      </c>
      <c r="E172" s="51">
        <f t="shared" si="11"/>
        <v>51.751442307692308</v>
      </c>
      <c r="F172" s="66">
        <f t="shared" si="9"/>
        <v>13.911111111111111</v>
      </c>
      <c r="G172" s="52">
        <v>14</v>
      </c>
      <c r="H172" s="52">
        <v>51</v>
      </c>
      <c r="I172" s="67" t="str">
        <f t="shared" si="10"/>
        <v>Yes</v>
      </c>
      <c r="J172" s="52">
        <v>3</v>
      </c>
      <c r="K172" s="52">
        <v>1</v>
      </c>
      <c r="L172" s="52">
        <v>1</v>
      </c>
      <c r="M172" s="16" t="s">
        <v>32</v>
      </c>
      <c r="N172" s="16" t="str">
        <f>VLOOKUP(M172,$F$4:$G$420,2,FALSE)</f>
        <v>C-Plains</v>
      </c>
    </row>
    <row r="173" spans="1:14">
      <c r="A173" s="47">
        <v>1394</v>
      </c>
      <c r="B173" s="48">
        <v>36646</v>
      </c>
      <c r="C173" s="49" t="s">
        <v>94</v>
      </c>
      <c r="D173" s="50">
        <v>118640</v>
      </c>
      <c r="E173" s="51">
        <f t="shared" si="11"/>
        <v>57.03846153846154</v>
      </c>
      <c r="F173" s="66">
        <f t="shared" si="9"/>
        <v>14.666666666666666</v>
      </c>
      <c r="G173" s="52">
        <v>16</v>
      </c>
      <c r="H173" s="52">
        <v>51</v>
      </c>
      <c r="I173" s="67" t="str">
        <f t="shared" si="10"/>
        <v>Yes</v>
      </c>
      <c r="J173" s="52">
        <v>1</v>
      </c>
      <c r="K173" s="52">
        <v>1</v>
      </c>
      <c r="L173" s="52">
        <v>1</v>
      </c>
      <c r="M173" s="16" t="s">
        <v>36</v>
      </c>
      <c r="N173" s="16" t="str">
        <f>VLOOKUP(M173,$F$4:$G$420,2,FALSE)</f>
        <v>Midwest</v>
      </c>
    </row>
    <row r="174" spans="1:14">
      <c r="A174" s="47">
        <v>1400</v>
      </c>
      <c r="B174" s="48">
        <v>38519</v>
      </c>
      <c r="C174" s="49" t="s">
        <v>115</v>
      </c>
      <c r="D174" s="50">
        <v>180483</v>
      </c>
      <c r="E174" s="51">
        <f t="shared" si="11"/>
        <v>86.770673076923075</v>
      </c>
      <c r="F174" s="66">
        <f t="shared" si="9"/>
        <v>9.5416666666666661</v>
      </c>
      <c r="G174" s="52">
        <v>16</v>
      </c>
      <c r="H174" s="52">
        <v>46</v>
      </c>
      <c r="I174" s="67" t="str">
        <f t="shared" si="10"/>
        <v>No</v>
      </c>
      <c r="J174" s="52">
        <v>3</v>
      </c>
      <c r="K174" s="52">
        <v>1</v>
      </c>
      <c r="L174" s="52">
        <v>2</v>
      </c>
      <c r="M174" s="16" t="s">
        <v>32</v>
      </c>
      <c r="N174" s="16" t="str">
        <f>VLOOKUP(M174,$F$4:$G$420,2,FALSE)</f>
        <v>C-Plains</v>
      </c>
    </row>
    <row r="175" spans="1:14">
      <c r="A175" s="47">
        <v>1402</v>
      </c>
      <c r="B175" s="48">
        <v>40772</v>
      </c>
      <c r="C175" s="49" t="s">
        <v>94</v>
      </c>
      <c r="D175" s="50">
        <v>82812</v>
      </c>
      <c r="E175" s="51">
        <f>D175/2080</f>
        <v>39.813461538461539</v>
      </c>
      <c r="F175" s="66">
        <f t="shared" si="9"/>
        <v>3.3722222222222222</v>
      </c>
      <c r="G175" s="52">
        <v>16</v>
      </c>
      <c r="H175" s="52">
        <v>26</v>
      </c>
      <c r="I175" s="67" t="str">
        <f t="shared" si="10"/>
        <v>No</v>
      </c>
      <c r="J175" s="52">
        <v>4</v>
      </c>
      <c r="K175" s="52">
        <v>1</v>
      </c>
      <c r="L175" s="52">
        <v>1</v>
      </c>
      <c r="M175" s="16" t="s">
        <v>36</v>
      </c>
      <c r="N175" s="16" t="str">
        <f>VLOOKUP(M175,$F$4:$G$420,2,FALSE)</f>
        <v>Midwest</v>
      </c>
    </row>
    <row r="176" spans="1:14">
      <c r="A176" s="47">
        <v>1403</v>
      </c>
      <c r="B176" s="48">
        <v>40513</v>
      </c>
      <c r="C176" s="49" t="s">
        <v>101</v>
      </c>
      <c r="D176" s="50">
        <v>121265</v>
      </c>
      <c r="E176" s="51">
        <f t="shared" ref="E176:E208" si="12">D176/2080</f>
        <v>58.300480769230766</v>
      </c>
      <c r="F176" s="66">
        <f t="shared" si="9"/>
        <v>4.083333333333333</v>
      </c>
      <c r="G176" s="52">
        <v>16</v>
      </c>
      <c r="H176" s="52">
        <v>42</v>
      </c>
      <c r="I176" s="67" t="str">
        <f t="shared" si="10"/>
        <v>No</v>
      </c>
      <c r="J176" s="52">
        <v>3</v>
      </c>
      <c r="K176" s="52">
        <v>2</v>
      </c>
      <c r="L176" s="52">
        <v>1</v>
      </c>
      <c r="M176" s="16" t="s">
        <v>36</v>
      </c>
      <c r="N176" s="16" t="str">
        <f>VLOOKUP(M176,$F$4:$G$420,2,FALSE)</f>
        <v>Midwest</v>
      </c>
    </row>
    <row r="177" spans="1:14">
      <c r="A177" s="47">
        <v>1404</v>
      </c>
      <c r="B177" s="48">
        <v>40831</v>
      </c>
      <c r="C177" s="49" t="s">
        <v>109</v>
      </c>
      <c r="D177" s="50">
        <v>118097</v>
      </c>
      <c r="E177" s="51">
        <f t="shared" si="12"/>
        <v>56.777403846153845</v>
      </c>
      <c r="F177" s="66">
        <f t="shared" si="9"/>
        <v>3.2111111111111112</v>
      </c>
      <c r="G177" s="52">
        <v>16</v>
      </c>
      <c r="H177" s="52">
        <v>19</v>
      </c>
      <c r="I177" s="67" t="str">
        <f t="shared" si="10"/>
        <v>No</v>
      </c>
      <c r="J177" s="52">
        <v>3</v>
      </c>
      <c r="K177" s="52">
        <v>1</v>
      </c>
      <c r="L177" s="52">
        <v>2</v>
      </c>
      <c r="M177" s="16" t="s">
        <v>35</v>
      </c>
      <c r="N177" s="16" t="str">
        <f>VLOOKUP(M177,$F$4:$G$420,2,FALSE)</f>
        <v>Northeast</v>
      </c>
    </row>
    <row r="178" spans="1:14">
      <c r="A178" s="47">
        <v>1405</v>
      </c>
      <c r="B178" s="48">
        <v>39307</v>
      </c>
      <c r="C178" s="49" t="s">
        <v>109</v>
      </c>
      <c r="D178" s="50">
        <v>128537</v>
      </c>
      <c r="E178" s="51">
        <f t="shared" si="12"/>
        <v>61.796634615384619</v>
      </c>
      <c r="F178" s="66">
        <f t="shared" si="9"/>
        <v>7.3833333333333337</v>
      </c>
      <c r="G178" s="52">
        <v>16</v>
      </c>
      <c r="H178" s="52">
        <v>34</v>
      </c>
      <c r="I178" s="67" t="str">
        <f t="shared" si="10"/>
        <v>No</v>
      </c>
      <c r="J178" s="52">
        <v>3</v>
      </c>
      <c r="K178" s="52">
        <v>1</v>
      </c>
      <c r="L178" s="52">
        <v>1</v>
      </c>
      <c r="M178" s="16" t="s">
        <v>36</v>
      </c>
      <c r="N178" s="16" t="str">
        <f>VLOOKUP(M178,$F$4:$G$420,2,FALSE)</f>
        <v>Midwest</v>
      </c>
    </row>
    <row r="179" spans="1:14">
      <c r="A179" s="47">
        <v>1411</v>
      </c>
      <c r="B179" s="48">
        <v>39877</v>
      </c>
      <c r="C179" s="49" t="s">
        <v>115</v>
      </c>
      <c r="D179" s="50">
        <v>161333</v>
      </c>
      <c r="E179" s="51">
        <f t="shared" si="12"/>
        <v>77.563942307692301</v>
      </c>
      <c r="F179" s="66">
        <f t="shared" si="9"/>
        <v>5.822222222222222</v>
      </c>
      <c r="G179" s="52">
        <v>16</v>
      </c>
      <c r="H179" s="52">
        <v>30</v>
      </c>
      <c r="I179" s="67" t="str">
        <f t="shared" si="10"/>
        <v>No</v>
      </c>
      <c r="J179" s="52">
        <v>3</v>
      </c>
      <c r="K179" s="52">
        <v>1</v>
      </c>
      <c r="L179" s="52">
        <v>2</v>
      </c>
      <c r="M179" s="16" t="s">
        <v>32</v>
      </c>
      <c r="N179" s="16" t="str">
        <f>VLOOKUP(M179,$F$4:$G$420,2,FALSE)</f>
        <v>C-Plains</v>
      </c>
    </row>
    <row r="180" spans="1:14">
      <c r="A180" s="47">
        <v>1417</v>
      </c>
      <c r="B180" s="48">
        <v>39187</v>
      </c>
      <c r="C180" s="49" t="s">
        <v>99</v>
      </c>
      <c r="D180" s="50">
        <v>169102</v>
      </c>
      <c r="E180" s="51">
        <f t="shared" si="12"/>
        <v>81.299038461538458</v>
      </c>
      <c r="F180" s="66">
        <f t="shared" si="9"/>
        <v>7.7111111111111112</v>
      </c>
      <c r="G180" s="52">
        <v>16</v>
      </c>
      <c r="H180" s="52">
        <v>34</v>
      </c>
      <c r="I180" s="67" t="str">
        <f t="shared" si="10"/>
        <v>No</v>
      </c>
      <c r="J180" s="52">
        <v>4</v>
      </c>
      <c r="K180" s="52">
        <v>1</v>
      </c>
      <c r="L180" s="52">
        <v>1</v>
      </c>
      <c r="M180" s="16" t="s">
        <v>35</v>
      </c>
      <c r="N180" s="16" t="str">
        <f>VLOOKUP(M180,$F$4:$G$420,2,FALSE)</f>
        <v>Northeast</v>
      </c>
    </row>
    <row r="181" spans="1:14">
      <c r="A181" s="47">
        <v>1418</v>
      </c>
      <c r="B181" s="48">
        <v>40728</v>
      </c>
      <c r="C181" s="49" t="s">
        <v>106</v>
      </c>
      <c r="D181" s="50">
        <v>133981</v>
      </c>
      <c r="E181" s="51">
        <f t="shared" si="12"/>
        <v>64.413942307692309</v>
      </c>
      <c r="F181" s="66">
        <f t="shared" si="9"/>
        <v>3.4916666666666667</v>
      </c>
      <c r="G181" s="52">
        <v>16</v>
      </c>
      <c r="H181" s="52">
        <v>36</v>
      </c>
      <c r="I181" s="67" t="str">
        <f t="shared" si="10"/>
        <v>No</v>
      </c>
      <c r="J181" s="52">
        <v>3</v>
      </c>
      <c r="K181" s="52">
        <v>1</v>
      </c>
      <c r="L181" s="52">
        <v>1</v>
      </c>
      <c r="M181" s="16" t="s">
        <v>36</v>
      </c>
      <c r="N181" s="16" t="str">
        <f>VLOOKUP(M181,$F$4:$G$420,2,FALSE)</f>
        <v>Midwest</v>
      </c>
    </row>
    <row r="182" spans="1:14">
      <c r="A182" s="47">
        <v>1422</v>
      </c>
      <c r="B182" s="48">
        <v>39963</v>
      </c>
      <c r="C182" s="49" t="s">
        <v>94</v>
      </c>
      <c r="D182" s="50">
        <v>86918</v>
      </c>
      <c r="E182" s="51">
        <f t="shared" si="12"/>
        <v>41.787500000000001</v>
      </c>
      <c r="F182" s="66">
        <f t="shared" si="9"/>
        <v>5.583333333333333</v>
      </c>
      <c r="G182" s="52">
        <v>14</v>
      </c>
      <c r="H182" s="52">
        <v>32</v>
      </c>
      <c r="I182" s="67" t="str">
        <f t="shared" si="10"/>
        <v>No</v>
      </c>
      <c r="J182" s="52">
        <v>1</v>
      </c>
      <c r="K182" s="52">
        <v>1</v>
      </c>
      <c r="L182" s="52">
        <v>1</v>
      </c>
      <c r="M182" s="16" t="s">
        <v>36</v>
      </c>
      <c r="N182" s="16" t="str">
        <f>VLOOKUP(M182,$F$4:$G$420,2,FALSE)</f>
        <v>Midwest</v>
      </c>
    </row>
    <row r="183" spans="1:14">
      <c r="A183" s="47">
        <v>1423</v>
      </c>
      <c r="B183" s="48">
        <v>41525</v>
      </c>
      <c r="C183" s="49" t="s">
        <v>101</v>
      </c>
      <c r="D183" s="50">
        <v>112485</v>
      </c>
      <c r="E183" s="51">
        <f t="shared" si="12"/>
        <v>54.07932692307692</v>
      </c>
      <c r="F183" s="66">
        <f t="shared" si="9"/>
        <v>1.3138888888888889</v>
      </c>
      <c r="G183" s="52">
        <v>16</v>
      </c>
      <c r="H183" s="52">
        <v>25</v>
      </c>
      <c r="I183" s="67" t="str">
        <f t="shared" si="10"/>
        <v>No</v>
      </c>
      <c r="J183" s="52">
        <v>3</v>
      </c>
      <c r="K183" s="52">
        <v>1</v>
      </c>
      <c r="L183" s="52">
        <v>1</v>
      </c>
      <c r="M183" s="16" t="s">
        <v>32</v>
      </c>
      <c r="N183" s="16" t="str">
        <f>VLOOKUP(M183,$F$4:$G$420,2,FALSE)</f>
        <v>C-Plains</v>
      </c>
    </row>
    <row r="184" spans="1:14">
      <c r="A184" s="47">
        <v>1424</v>
      </c>
      <c r="B184" s="48">
        <v>36234</v>
      </c>
      <c r="C184" s="49" t="s">
        <v>100</v>
      </c>
      <c r="D184" s="50">
        <v>145737</v>
      </c>
      <c r="E184" s="51">
        <f t="shared" si="12"/>
        <v>70.065865384615378</v>
      </c>
      <c r="F184" s="66">
        <f t="shared" si="9"/>
        <v>15.794444444444444</v>
      </c>
      <c r="G184" s="52">
        <v>16</v>
      </c>
      <c r="H184" s="52">
        <v>45</v>
      </c>
      <c r="I184" s="67" t="str">
        <f t="shared" si="10"/>
        <v>Yes</v>
      </c>
      <c r="J184" s="52">
        <v>3</v>
      </c>
      <c r="K184" s="52">
        <v>2</v>
      </c>
      <c r="L184" s="52">
        <v>1</v>
      </c>
      <c r="M184" s="16" t="s">
        <v>35</v>
      </c>
      <c r="N184" s="16" t="str">
        <f>VLOOKUP(M184,$F$4:$G$420,2,FALSE)</f>
        <v>Northeast</v>
      </c>
    </row>
    <row r="185" spans="1:14">
      <c r="A185" s="47">
        <v>1425</v>
      </c>
      <c r="B185" s="48">
        <v>40192</v>
      </c>
      <c r="C185" s="49" t="s">
        <v>94</v>
      </c>
      <c r="D185" s="50">
        <v>84512</v>
      </c>
      <c r="E185" s="51">
        <f t="shared" si="12"/>
        <v>40.630769230769232</v>
      </c>
      <c r="F185" s="66">
        <f t="shared" si="9"/>
        <v>4.9638888888888886</v>
      </c>
      <c r="G185" s="52">
        <v>14</v>
      </c>
      <c r="H185" s="52">
        <v>29</v>
      </c>
      <c r="I185" s="67" t="str">
        <f t="shared" si="10"/>
        <v>No</v>
      </c>
      <c r="J185" s="52">
        <v>3</v>
      </c>
      <c r="K185" s="52">
        <v>1</v>
      </c>
      <c r="L185" s="52">
        <v>2</v>
      </c>
      <c r="M185" s="16" t="s">
        <v>32</v>
      </c>
      <c r="N185" s="16" t="str">
        <f>VLOOKUP(M185,$F$4:$G$420,2,FALSE)</f>
        <v>C-Plains</v>
      </c>
    </row>
    <row r="186" spans="1:14">
      <c r="A186" s="47">
        <v>1426</v>
      </c>
      <c r="B186" s="48">
        <v>41320</v>
      </c>
      <c r="C186" s="49" t="s">
        <v>101</v>
      </c>
      <c r="D186" s="50">
        <v>105460</v>
      </c>
      <c r="E186" s="51">
        <f t="shared" si="12"/>
        <v>50.70192307692308</v>
      </c>
      <c r="F186" s="66">
        <f t="shared" si="9"/>
        <v>1.8777777777777778</v>
      </c>
      <c r="G186" s="52">
        <v>16</v>
      </c>
      <c r="H186" s="52">
        <v>32</v>
      </c>
      <c r="I186" s="67" t="str">
        <f t="shared" si="10"/>
        <v>No</v>
      </c>
      <c r="J186" s="52">
        <v>1</v>
      </c>
      <c r="K186" s="52">
        <v>2</v>
      </c>
      <c r="L186" s="52">
        <v>2</v>
      </c>
      <c r="M186" s="16" t="s">
        <v>35</v>
      </c>
      <c r="N186" s="16" t="str">
        <f>VLOOKUP(M186,$F$4:$G$420,2,FALSE)</f>
        <v>Northeast</v>
      </c>
    </row>
    <row r="187" spans="1:14">
      <c r="A187" s="47">
        <v>1427</v>
      </c>
      <c r="B187" s="48">
        <v>36234</v>
      </c>
      <c r="C187" s="49" t="s">
        <v>99</v>
      </c>
      <c r="D187" s="50">
        <v>144505</v>
      </c>
      <c r="E187" s="51">
        <f t="shared" si="12"/>
        <v>69.473557692307693</v>
      </c>
      <c r="F187" s="66">
        <f t="shared" si="9"/>
        <v>15.794444444444444</v>
      </c>
      <c r="G187" s="52">
        <v>14</v>
      </c>
      <c r="H187" s="52">
        <v>59</v>
      </c>
      <c r="I187" s="67" t="str">
        <f t="shared" si="10"/>
        <v>Yes</v>
      </c>
      <c r="J187" s="52">
        <v>3</v>
      </c>
      <c r="K187" s="52">
        <v>1</v>
      </c>
      <c r="L187" s="52">
        <v>1</v>
      </c>
      <c r="M187" s="16" t="s">
        <v>35</v>
      </c>
      <c r="N187" s="16" t="str">
        <f>VLOOKUP(M187,$F$4:$G$420,2,FALSE)</f>
        <v>Northeast</v>
      </c>
    </row>
    <row r="188" spans="1:14">
      <c r="A188" s="47">
        <v>1428</v>
      </c>
      <c r="B188" s="48">
        <v>39375</v>
      </c>
      <c r="C188" s="49" t="s">
        <v>94</v>
      </c>
      <c r="D188" s="50">
        <v>95934</v>
      </c>
      <c r="E188" s="51">
        <f t="shared" si="12"/>
        <v>46.122115384615384</v>
      </c>
      <c r="F188" s="66">
        <f t="shared" si="9"/>
        <v>7.197222222222222</v>
      </c>
      <c r="G188" s="52">
        <v>14</v>
      </c>
      <c r="H188" s="52">
        <v>37</v>
      </c>
      <c r="I188" s="67" t="str">
        <f t="shared" si="10"/>
        <v>No</v>
      </c>
      <c r="J188" s="52">
        <v>3</v>
      </c>
      <c r="K188" s="52">
        <v>1</v>
      </c>
      <c r="L188" s="52">
        <v>1</v>
      </c>
      <c r="M188" s="16" t="s">
        <v>36</v>
      </c>
      <c r="N188" s="16" t="str">
        <f>VLOOKUP(M188,$F$4:$G$420,2,FALSE)</f>
        <v>Midwest</v>
      </c>
    </row>
    <row r="189" spans="1:14">
      <c r="A189" s="47">
        <v>1429</v>
      </c>
      <c r="B189" s="48">
        <v>40359</v>
      </c>
      <c r="C189" s="49" t="s">
        <v>99</v>
      </c>
      <c r="D189" s="50">
        <v>127692</v>
      </c>
      <c r="E189" s="51">
        <f t="shared" si="12"/>
        <v>61.390384615384619</v>
      </c>
      <c r="F189" s="66">
        <f t="shared" si="9"/>
        <v>4.5</v>
      </c>
      <c r="G189" s="52">
        <v>16</v>
      </c>
      <c r="H189" s="52">
        <v>32</v>
      </c>
      <c r="I189" s="67" t="str">
        <f t="shared" si="10"/>
        <v>No</v>
      </c>
      <c r="J189" s="52">
        <v>1</v>
      </c>
      <c r="K189" s="52">
        <v>1</v>
      </c>
      <c r="L189" s="52">
        <v>1</v>
      </c>
      <c r="M189" s="16" t="s">
        <v>36</v>
      </c>
      <c r="N189" s="16" t="str">
        <f>VLOOKUP(M189,$F$4:$G$420,2,FALSE)</f>
        <v>Midwest</v>
      </c>
    </row>
    <row r="190" spans="1:14">
      <c r="A190" s="47">
        <v>1432</v>
      </c>
      <c r="B190" s="48">
        <v>40101</v>
      </c>
      <c r="C190" s="49" t="s">
        <v>115</v>
      </c>
      <c r="D190" s="50">
        <v>174904</v>
      </c>
      <c r="E190" s="51">
        <f t="shared" si="12"/>
        <v>84.088461538461544</v>
      </c>
      <c r="F190" s="66">
        <f t="shared" si="9"/>
        <v>5.2111111111111112</v>
      </c>
      <c r="G190" s="52">
        <v>19</v>
      </c>
      <c r="H190" s="52">
        <v>38</v>
      </c>
      <c r="I190" s="67" t="str">
        <f t="shared" si="10"/>
        <v>No</v>
      </c>
      <c r="J190" s="52">
        <v>3</v>
      </c>
      <c r="K190" s="52">
        <v>1</v>
      </c>
      <c r="L190" s="52">
        <v>1</v>
      </c>
      <c r="M190" s="16" t="s">
        <v>35</v>
      </c>
      <c r="N190" s="16" t="str">
        <f>VLOOKUP(M190,$F$4:$G$420,2,FALSE)</f>
        <v>Northeast</v>
      </c>
    </row>
    <row r="191" spans="1:14">
      <c r="A191" s="47">
        <v>1434</v>
      </c>
      <c r="B191" s="48">
        <v>39103</v>
      </c>
      <c r="C191" s="49" t="s">
        <v>94</v>
      </c>
      <c r="D191" s="50">
        <v>99797</v>
      </c>
      <c r="E191" s="51">
        <f t="shared" si="12"/>
        <v>47.979326923076925</v>
      </c>
      <c r="F191" s="66">
        <f t="shared" si="9"/>
        <v>7.9444444444444446</v>
      </c>
      <c r="G191" s="52">
        <v>14</v>
      </c>
      <c r="H191" s="52">
        <v>39</v>
      </c>
      <c r="I191" s="67" t="str">
        <f t="shared" si="10"/>
        <v>No</v>
      </c>
      <c r="J191" s="52">
        <v>2</v>
      </c>
      <c r="K191" s="52">
        <v>1</v>
      </c>
      <c r="L191" s="52">
        <v>1</v>
      </c>
      <c r="M191" s="16" t="s">
        <v>32</v>
      </c>
      <c r="N191" s="16" t="str">
        <f>VLOOKUP(M191,$F$4:$G$420,2,FALSE)</f>
        <v>C-Plains</v>
      </c>
    </row>
    <row r="192" spans="1:14">
      <c r="A192" s="47">
        <v>1442</v>
      </c>
      <c r="B192" s="48">
        <v>40916</v>
      </c>
      <c r="C192" s="49" t="s">
        <v>12</v>
      </c>
      <c r="D192" s="50">
        <v>72415</v>
      </c>
      <c r="E192" s="51">
        <f t="shared" si="12"/>
        <v>34.814903846153847</v>
      </c>
      <c r="F192" s="66">
        <f t="shared" si="9"/>
        <v>2.9805555555555556</v>
      </c>
      <c r="G192" s="52">
        <v>12</v>
      </c>
      <c r="H192" s="52">
        <v>25</v>
      </c>
      <c r="I192" s="67" t="str">
        <f t="shared" si="10"/>
        <v>No</v>
      </c>
      <c r="J192" s="52">
        <v>1</v>
      </c>
      <c r="K192" s="52">
        <v>2</v>
      </c>
      <c r="L192" s="52">
        <v>2</v>
      </c>
      <c r="M192" s="16" t="s">
        <v>36</v>
      </c>
      <c r="N192" s="16" t="str">
        <f>VLOOKUP(M192,$F$4:$G$420,2,FALSE)</f>
        <v>Midwest</v>
      </c>
    </row>
    <row r="193" spans="1:14">
      <c r="A193" s="47">
        <v>1443</v>
      </c>
      <c r="B193" s="48">
        <v>38972</v>
      </c>
      <c r="C193" s="49" t="s">
        <v>99</v>
      </c>
      <c r="D193" s="50">
        <v>149372</v>
      </c>
      <c r="E193" s="51">
        <f t="shared" si="12"/>
        <v>71.813461538461539</v>
      </c>
      <c r="F193" s="66">
        <f t="shared" si="9"/>
        <v>8.3027777777777771</v>
      </c>
      <c r="G193" s="52">
        <v>16</v>
      </c>
      <c r="H193" s="52">
        <v>40</v>
      </c>
      <c r="I193" s="67" t="str">
        <f t="shared" si="10"/>
        <v>No</v>
      </c>
      <c r="J193" s="52">
        <v>3</v>
      </c>
      <c r="K193" s="52">
        <v>1</v>
      </c>
      <c r="L193" s="52">
        <v>1</v>
      </c>
      <c r="M193" s="16" t="s">
        <v>35</v>
      </c>
      <c r="N193" s="16" t="str">
        <f>VLOOKUP(M193,$F$4:$G$420,2,FALSE)</f>
        <v>Northeast</v>
      </c>
    </row>
    <row r="194" spans="1:14">
      <c r="A194" s="47">
        <v>1444</v>
      </c>
      <c r="B194" s="48">
        <v>37422</v>
      </c>
      <c r="C194" s="49" t="s">
        <v>111</v>
      </c>
      <c r="D194" s="50">
        <v>121221</v>
      </c>
      <c r="E194" s="51">
        <f t="shared" si="12"/>
        <v>58.279326923076923</v>
      </c>
      <c r="F194" s="66">
        <f t="shared" si="9"/>
        <v>12.544444444444444</v>
      </c>
      <c r="G194" s="52">
        <v>16</v>
      </c>
      <c r="H194" s="52">
        <v>42</v>
      </c>
      <c r="I194" s="67" t="str">
        <f t="shared" si="10"/>
        <v>Yes</v>
      </c>
      <c r="J194" s="52">
        <v>3</v>
      </c>
      <c r="K194" s="52">
        <v>2</v>
      </c>
      <c r="L194" s="52">
        <v>1</v>
      </c>
      <c r="M194" s="16" t="s">
        <v>36</v>
      </c>
      <c r="N194" s="16" t="str">
        <f>VLOOKUP(M194,$F$4:$G$420,2,FALSE)</f>
        <v>Midwest</v>
      </c>
    </row>
    <row r="195" spans="1:14">
      <c r="A195" s="47">
        <v>1445</v>
      </c>
      <c r="B195" s="48">
        <v>40757</v>
      </c>
      <c r="C195" s="49" t="s">
        <v>101</v>
      </c>
      <c r="D195" s="50">
        <v>104415</v>
      </c>
      <c r="E195" s="51">
        <f t="shared" si="12"/>
        <v>50.199519230769234</v>
      </c>
      <c r="F195" s="66">
        <f t="shared" si="9"/>
        <v>3.4138888888888888</v>
      </c>
      <c r="G195" s="52">
        <v>16</v>
      </c>
      <c r="H195" s="52">
        <v>34</v>
      </c>
      <c r="I195" s="67" t="str">
        <f t="shared" si="10"/>
        <v>No</v>
      </c>
      <c r="J195" s="52">
        <v>3</v>
      </c>
      <c r="K195" s="52">
        <v>1</v>
      </c>
      <c r="L195" s="52">
        <v>1</v>
      </c>
      <c r="M195" s="16" t="s">
        <v>36</v>
      </c>
      <c r="N195" s="16" t="str">
        <f>VLOOKUP(M195,$F$4:$G$420,2,FALSE)</f>
        <v>Midwest</v>
      </c>
    </row>
    <row r="196" spans="1:14">
      <c r="A196" s="47">
        <v>1446</v>
      </c>
      <c r="B196" s="48">
        <v>40398</v>
      </c>
      <c r="C196" s="49" t="s">
        <v>94</v>
      </c>
      <c r="D196" s="50">
        <v>113808</v>
      </c>
      <c r="E196" s="51">
        <f t="shared" si="12"/>
        <v>54.715384615384615</v>
      </c>
      <c r="F196" s="66">
        <f t="shared" si="9"/>
        <v>4.3972222222222221</v>
      </c>
      <c r="G196" s="52">
        <v>16</v>
      </c>
      <c r="H196" s="52">
        <v>28</v>
      </c>
      <c r="I196" s="67" t="str">
        <f t="shared" si="10"/>
        <v>No</v>
      </c>
      <c r="J196" s="52">
        <v>3</v>
      </c>
      <c r="K196" s="52">
        <v>1</v>
      </c>
      <c r="L196" s="52">
        <v>1</v>
      </c>
      <c r="M196" s="16" t="s">
        <v>32</v>
      </c>
      <c r="N196" s="16" t="str">
        <f>VLOOKUP(M196,$F$4:$G$420,2,FALSE)</f>
        <v>C-Plains</v>
      </c>
    </row>
    <row r="197" spans="1:14">
      <c r="A197" s="47">
        <v>1447</v>
      </c>
      <c r="B197" s="48">
        <v>38701</v>
      </c>
      <c r="C197" s="49" t="s">
        <v>109</v>
      </c>
      <c r="D197" s="50">
        <v>127574</v>
      </c>
      <c r="E197" s="51">
        <f t="shared" si="12"/>
        <v>61.333653846153844</v>
      </c>
      <c r="F197" s="66">
        <f t="shared" si="9"/>
        <v>9.0444444444444443</v>
      </c>
      <c r="G197" s="52">
        <v>16</v>
      </c>
      <c r="H197" s="52">
        <v>30</v>
      </c>
      <c r="I197" s="67" t="str">
        <f t="shared" si="10"/>
        <v>No</v>
      </c>
      <c r="J197" s="52">
        <v>4</v>
      </c>
      <c r="K197" s="52">
        <v>1</v>
      </c>
      <c r="L197" s="52">
        <v>2</v>
      </c>
      <c r="M197" s="16" t="s">
        <v>35</v>
      </c>
      <c r="N197" s="16" t="str">
        <f>VLOOKUP(M197,$F$4:$G$420,2,FALSE)</f>
        <v>Northeast</v>
      </c>
    </row>
    <row r="198" spans="1:14">
      <c r="A198" s="47">
        <v>1448</v>
      </c>
      <c r="B198" s="48">
        <v>40469</v>
      </c>
      <c r="C198" s="49" t="s">
        <v>109</v>
      </c>
      <c r="D198" s="50">
        <v>123971</v>
      </c>
      <c r="E198" s="51">
        <f t="shared" si="12"/>
        <v>59.601442307692309</v>
      </c>
      <c r="F198" s="66">
        <f t="shared" si="9"/>
        <v>4.2027777777777775</v>
      </c>
      <c r="G198" s="52">
        <v>16</v>
      </c>
      <c r="H198" s="52">
        <v>23</v>
      </c>
      <c r="I198" s="67" t="str">
        <f t="shared" si="10"/>
        <v>No</v>
      </c>
      <c r="J198" s="52">
        <v>1</v>
      </c>
      <c r="K198" s="52">
        <v>1</v>
      </c>
      <c r="L198" s="52">
        <v>2</v>
      </c>
      <c r="M198" s="16" t="s">
        <v>35</v>
      </c>
      <c r="N198" s="16" t="str">
        <f>VLOOKUP(M198,$F$4:$G$420,2,FALSE)</f>
        <v>Northeast</v>
      </c>
    </row>
    <row r="199" spans="1:14">
      <c r="A199" s="47">
        <v>1449</v>
      </c>
      <c r="B199" s="48">
        <v>41157</v>
      </c>
      <c r="C199" s="49" t="s">
        <v>101</v>
      </c>
      <c r="D199" s="50">
        <v>123836</v>
      </c>
      <c r="E199" s="51">
        <f t="shared" si="12"/>
        <v>59.536538461538463</v>
      </c>
      <c r="F199" s="66">
        <f t="shared" si="9"/>
        <v>2.3222222222222224</v>
      </c>
      <c r="G199" s="52">
        <v>16</v>
      </c>
      <c r="H199" s="52">
        <v>32</v>
      </c>
      <c r="I199" s="67" t="str">
        <f t="shared" si="10"/>
        <v>No</v>
      </c>
      <c r="J199" s="52">
        <v>3</v>
      </c>
      <c r="K199" s="52">
        <v>1</v>
      </c>
      <c r="L199" s="52">
        <v>1</v>
      </c>
      <c r="M199" s="16" t="s">
        <v>32</v>
      </c>
      <c r="N199" s="16" t="str">
        <f>VLOOKUP(M199,$F$4:$G$420,2,FALSE)</f>
        <v>C-Plains</v>
      </c>
    </row>
    <row r="200" spans="1:14">
      <c r="A200" s="47">
        <v>1450</v>
      </c>
      <c r="B200" s="48">
        <v>40666</v>
      </c>
      <c r="C200" s="49" t="s">
        <v>12</v>
      </c>
      <c r="D200" s="50">
        <v>75456</v>
      </c>
      <c r="E200" s="51">
        <f t="shared" si="12"/>
        <v>36.276923076923076</v>
      </c>
      <c r="F200" s="66">
        <f t="shared" si="9"/>
        <v>3.661111111111111</v>
      </c>
      <c r="G200" s="52">
        <v>14</v>
      </c>
      <c r="H200" s="52">
        <v>31</v>
      </c>
      <c r="I200" s="67" t="str">
        <f t="shared" si="10"/>
        <v>No</v>
      </c>
      <c r="J200" s="52">
        <v>4</v>
      </c>
      <c r="K200" s="52">
        <v>1</v>
      </c>
      <c r="L200" s="52">
        <v>2</v>
      </c>
      <c r="M200" s="16" t="s">
        <v>35</v>
      </c>
      <c r="N200" s="16" t="str">
        <f>VLOOKUP(M200,$F$4:$G$420,2,FALSE)</f>
        <v>Northeast</v>
      </c>
    </row>
    <row r="201" spans="1:14">
      <c r="A201" s="47">
        <v>1451</v>
      </c>
      <c r="B201" s="48">
        <v>39835</v>
      </c>
      <c r="C201" s="49" t="s">
        <v>94</v>
      </c>
      <c r="D201" s="50">
        <v>90705</v>
      </c>
      <c r="E201" s="51">
        <f t="shared" si="12"/>
        <v>43.60817307692308</v>
      </c>
      <c r="F201" s="66">
        <f t="shared" si="9"/>
        <v>5.9416666666666664</v>
      </c>
      <c r="G201" s="52">
        <v>14</v>
      </c>
      <c r="H201" s="52">
        <v>34</v>
      </c>
      <c r="I201" s="67" t="str">
        <f t="shared" si="10"/>
        <v>No</v>
      </c>
      <c r="J201" s="52">
        <v>3</v>
      </c>
      <c r="K201" s="52">
        <v>1</v>
      </c>
      <c r="L201" s="52">
        <v>1</v>
      </c>
      <c r="M201" s="16" t="s">
        <v>32</v>
      </c>
      <c r="N201" s="16" t="str">
        <f>VLOOKUP(M201,$F$4:$G$420,2,FALSE)</f>
        <v>C-Plains</v>
      </c>
    </row>
    <row r="202" spans="1:14">
      <c r="A202" s="47">
        <v>1452</v>
      </c>
      <c r="B202" s="48">
        <v>39027</v>
      </c>
      <c r="C202" s="49" t="s">
        <v>94</v>
      </c>
      <c r="D202" s="50">
        <v>99838</v>
      </c>
      <c r="E202" s="51">
        <f t="shared" si="12"/>
        <v>47.999038461538461</v>
      </c>
      <c r="F202" s="66">
        <f t="shared" si="9"/>
        <v>8.1527777777777786</v>
      </c>
      <c r="G202" s="52">
        <v>14</v>
      </c>
      <c r="H202" s="52">
        <v>39</v>
      </c>
      <c r="I202" s="67" t="str">
        <f t="shared" si="10"/>
        <v>No</v>
      </c>
      <c r="J202" s="52">
        <v>3</v>
      </c>
      <c r="K202" s="52">
        <v>1</v>
      </c>
      <c r="L202" s="52">
        <v>1</v>
      </c>
      <c r="M202" s="16" t="s">
        <v>36</v>
      </c>
      <c r="N202" s="16" t="str">
        <f>VLOOKUP(M202,$F$4:$G$420,2,FALSE)</f>
        <v>Midwest</v>
      </c>
    </row>
    <row r="203" spans="1:14">
      <c r="A203" s="47">
        <v>1456</v>
      </c>
      <c r="B203" s="48">
        <v>39258</v>
      </c>
      <c r="C203" s="49" t="s">
        <v>94</v>
      </c>
      <c r="D203" s="50">
        <v>97522</v>
      </c>
      <c r="E203" s="51">
        <f t="shared" si="12"/>
        <v>46.885576923076925</v>
      </c>
      <c r="F203" s="66">
        <f t="shared" si="9"/>
        <v>7.5166666666666666</v>
      </c>
      <c r="G203" s="52">
        <v>14</v>
      </c>
      <c r="H203" s="52">
        <v>38</v>
      </c>
      <c r="I203" s="67" t="str">
        <f t="shared" si="10"/>
        <v>No</v>
      </c>
      <c r="J203" s="52">
        <v>1</v>
      </c>
      <c r="K203" s="52">
        <v>1</v>
      </c>
      <c r="L203" s="52">
        <v>1</v>
      </c>
      <c r="M203" s="16" t="s">
        <v>32</v>
      </c>
      <c r="N203" s="16" t="str">
        <f>VLOOKUP(M203,$F$4:$G$420,2,FALSE)</f>
        <v>C-Plains</v>
      </c>
    </row>
    <row r="204" spans="1:14">
      <c r="A204" s="47">
        <v>1456</v>
      </c>
      <c r="B204" s="48">
        <v>38114</v>
      </c>
      <c r="C204" s="49" t="s">
        <v>99</v>
      </c>
      <c r="D204" s="50">
        <v>119997</v>
      </c>
      <c r="E204" s="51">
        <f t="shared" si="12"/>
        <v>57.690865384615385</v>
      </c>
      <c r="F204" s="66">
        <f t="shared" ref="F204:F267" si="13">YEARFRAC($F$9,B204)</f>
        <v>10.65</v>
      </c>
      <c r="G204" s="52">
        <v>16</v>
      </c>
      <c r="H204" s="52">
        <v>41</v>
      </c>
      <c r="I204" s="67" t="str">
        <f t="shared" ref="I204:I267" si="14">IF(F204&gt;10,"Yes","No")</f>
        <v>Yes</v>
      </c>
      <c r="J204" s="52">
        <v>1</v>
      </c>
      <c r="K204" s="52">
        <v>1</v>
      </c>
      <c r="L204" s="52">
        <v>1</v>
      </c>
      <c r="M204" s="16" t="s">
        <v>35</v>
      </c>
      <c r="N204" s="16" t="str">
        <f>VLOOKUP(M204,$F$4:$G$420,2,FALSE)</f>
        <v>Northeast</v>
      </c>
    </row>
    <row r="205" spans="1:14">
      <c r="A205" s="47">
        <v>1461</v>
      </c>
      <c r="B205" s="48">
        <v>40463</v>
      </c>
      <c r="C205" s="49" t="s">
        <v>110</v>
      </c>
      <c r="D205" s="50">
        <v>83215</v>
      </c>
      <c r="E205" s="51">
        <f t="shared" si="12"/>
        <v>40.00721153846154</v>
      </c>
      <c r="F205" s="66">
        <f t="shared" si="13"/>
        <v>4.2194444444444441</v>
      </c>
      <c r="G205" s="52">
        <v>16</v>
      </c>
      <c r="H205" s="52">
        <v>28</v>
      </c>
      <c r="I205" s="67" t="str">
        <f t="shared" si="14"/>
        <v>No</v>
      </c>
      <c r="J205" s="52">
        <v>3</v>
      </c>
      <c r="K205" s="52">
        <v>1</v>
      </c>
      <c r="L205" s="52">
        <v>2</v>
      </c>
      <c r="M205" s="16" t="s">
        <v>36</v>
      </c>
      <c r="N205" s="16" t="str">
        <f>VLOOKUP(M205,$F$4:$G$420,2,FALSE)</f>
        <v>Midwest</v>
      </c>
    </row>
    <row r="206" spans="1:14">
      <c r="A206" s="47">
        <v>1467</v>
      </c>
      <c r="B206" s="48">
        <v>39891</v>
      </c>
      <c r="C206" s="49" t="s">
        <v>94</v>
      </c>
      <c r="D206" s="50">
        <v>99634</v>
      </c>
      <c r="E206" s="51">
        <f t="shared" si="12"/>
        <v>47.900961538461537</v>
      </c>
      <c r="F206" s="66">
        <f t="shared" si="13"/>
        <v>5.7833333333333332</v>
      </c>
      <c r="G206" s="52">
        <v>14</v>
      </c>
      <c r="H206" s="52">
        <v>34</v>
      </c>
      <c r="I206" s="67" t="str">
        <f t="shared" si="14"/>
        <v>No</v>
      </c>
      <c r="J206" s="52">
        <v>1</v>
      </c>
      <c r="K206" s="52">
        <v>1</v>
      </c>
      <c r="L206" s="52">
        <v>1</v>
      </c>
      <c r="M206" s="16" t="s">
        <v>32</v>
      </c>
      <c r="N206" s="16" t="str">
        <f>VLOOKUP(M206,$F$4:$G$420,2,FALSE)</f>
        <v>C-Plains</v>
      </c>
    </row>
    <row r="207" spans="1:14">
      <c r="A207" s="47">
        <v>1466</v>
      </c>
      <c r="B207" s="48">
        <v>41033</v>
      </c>
      <c r="C207" s="49" t="s">
        <v>101</v>
      </c>
      <c r="D207" s="50">
        <v>114329</v>
      </c>
      <c r="E207" s="51">
        <f t="shared" si="12"/>
        <v>54.965865384615384</v>
      </c>
      <c r="F207" s="66">
        <f t="shared" si="13"/>
        <v>2.6583333333333332</v>
      </c>
      <c r="G207" s="52">
        <v>16</v>
      </c>
      <c r="H207" s="52">
        <v>33</v>
      </c>
      <c r="I207" s="67" t="str">
        <f t="shared" si="14"/>
        <v>No</v>
      </c>
      <c r="J207" s="52">
        <v>3</v>
      </c>
      <c r="K207" s="52">
        <v>1</v>
      </c>
      <c r="L207" s="52">
        <v>2</v>
      </c>
      <c r="M207" s="16" t="s">
        <v>36</v>
      </c>
      <c r="N207" s="16" t="str">
        <f>VLOOKUP(M207,$F$4:$G$420,2,FALSE)</f>
        <v>Midwest</v>
      </c>
    </row>
    <row r="208" spans="1:14">
      <c r="A208" s="47">
        <v>1468</v>
      </c>
      <c r="B208" s="53">
        <v>37093</v>
      </c>
      <c r="C208" s="49" t="s">
        <v>94</v>
      </c>
      <c r="D208" s="50">
        <v>126291</v>
      </c>
      <c r="E208" s="51">
        <f t="shared" si="12"/>
        <v>60.716826923076923</v>
      </c>
      <c r="F208" s="66">
        <f t="shared" si="13"/>
        <v>13.444444444444445</v>
      </c>
      <c r="G208" s="52">
        <v>16</v>
      </c>
      <c r="H208" s="52">
        <v>50</v>
      </c>
      <c r="I208" s="67" t="str">
        <f t="shared" si="14"/>
        <v>Yes</v>
      </c>
      <c r="J208" s="52">
        <v>1</v>
      </c>
      <c r="K208" s="52">
        <v>1</v>
      </c>
      <c r="L208" s="52">
        <v>2</v>
      </c>
      <c r="M208" s="16" t="s">
        <v>32</v>
      </c>
      <c r="N208" s="16" t="str">
        <f>VLOOKUP(M208,$F$4:$G$420,2,FALSE)</f>
        <v>C-Plains</v>
      </c>
    </row>
    <row r="209" spans="1:14">
      <c r="A209" s="47">
        <v>1471</v>
      </c>
      <c r="B209" s="48">
        <v>40004</v>
      </c>
      <c r="C209" s="49" t="s">
        <v>94</v>
      </c>
      <c r="D209" s="50">
        <v>86729</v>
      </c>
      <c r="E209" s="51">
        <f>D209/2080</f>
        <v>41.696634615384617</v>
      </c>
      <c r="F209" s="66">
        <f t="shared" si="13"/>
        <v>5.4749999999999996</v>
      </c>
      <c r="G209" s="52">
        <v>14</v>
      </c>
      <c r="H209" s="52">
        <v>32</v>
      </c>
      <c r="I209" s="67" t="str">
        <f t="shared" si="14"/>
        <v>No</v>
      </c>
      <c r="J209" s="52">
        <v>3</v>
      </c>
      <c r="K209" s="52">
        <v>1</v>
      </c>
      <c r="L209" s="52">
        <v>1</v>
      </c>
      <c r="M209" s="16" t="s">
        <v>35</v>
      </c>
      <c r="N209" s="16" t="str">
        <f>VLOOKUP(M209,$F$4:$G$420,2,FALSE)</f>
        <v>Northeast</v>
      </c>
    </row>
    <row r="210" spans="1:14">
      <c r="A210" s="47">
        <v>1474</v>
      </c>
      <c r="B210" s="48">
        <v>39897</v>
      </c>
      <c r="C210" s="49" t="s">
        <v>94</v>
      </c>
      <c r="D210" s="50">
        <v>89331</v>
      </c>
      <c r="E210" s="51">
        <f t="shared" ref="E210:E248" si="15">D210/2080</f>
        <v>42.947596153846156</v>
      </c>
      <c r="F210" s="66">
        <f t="shared" si="13"/>
        <v>5.7666666666666666</v>
      </c>
      <c r="G210" s="52">
        <v>14</v>
      </c>
      <c r="H210" s="52">
        <v>34</v>
      </c>
      <c r="I210" s="67" t="str">
        <f t="shared" si="14"/>
        <v>No</v>
      </c>
      <c r="J210" s="52">
        <v>3</v>
      </c>
      <c r="K210" s="52">
        <v>1</v>
      </c>
      <c r="L210" s="52">
        <v>1</v>
      </c>
      <c r="M210" s="16" t="s">
        <v>32</v>
      </c>
      <c r="N210" s="16" t="str">
        <f>VLOOKUP(M210,$F$4:$G$420,2,FALSE)</f>
        <v>C-Plains</v>
      </c>
    </row>
    <row r="211" spans="1:14">
      <c r="A211" s="47">
        <v>1476</v>
      </c>
      <c r="B211" s="48">
        <v>40686</v>
      </c>
      <c r="C211" s="49" t="s">
        <v>105</v>
      </c>
      <c r="D211" s="50">
        <v>98560</v>
      </c>
      <c r="E211" s="51">
        <f t="shared" si="15"/>
        <v>47.384615384615387</v>
      </c>
      <c r="F211" s="66">
        <f t="shared" si="13"/>
        <v>3.6055555555555556</v>
      </c>
      <c r="G211" s="52">
        <v>14</v>
      </c>
      <c r="H211" s="52">
        <v>32</v>
      </c>
      <c r="I211" s="67" t="str">
        <f t="shared" si="14"/>
        <v>No</v>
      </c>
      <c r="J211" s="52">
        <v>3</v>
      </c>
      <c r="K211" s="52">
        <v>2</v>
      </c>
      <c r="L211" s="52">
        <v>1</v>
      </c>
      <c r="M211" s="16" t="s">
        <v>36</v>
      </c>
      <c r="N211" s="16" t="str">
        <f>VLOOKUP(M211,$F$4:$G$420,2,FALSE)</f>
        <v>Midwest</v>
      </c>
    </row>
    <row r="212" spans="1:14">
      <c r="A212" s="47">
        <v>1477</v>
      </c>
      <c r="B212" s="48">
        <v>37695</v>
      </c>
      <c r="C212" s="49" t="s">
        <v>105</v>
      </c>
      <c r="D212" s="50">
        <v>113388</v>
      </c>
      <c r="E212" s="51">
        <f t="shared" si="15"/>
        <v>54.513461538461542</v>
      </c>
      <c r="F212" s="66">
        <f t="shared" si="13"/>
        <v>11.794444444444444</v>
      </c>
      <c r="G212" s="52">
        <v>16</v>
      </c>
      <c r="H212" s="52">
        <v>44</v>
      </c>
      <c r="I212" s="67" t="str">
        <f t="shared" si="14"/>
        <v>Yes</v>
      </c>
      <c r="J212" s="52">
        <v>3</v>
      </c>
      <c r="K212" s="52">
        <v>2</v>
      </c>
      <c r="L212" s="52">
        <v>1</v>
      </c>
      <c r="M212" s="16" t="s">
        <v>35</v>
      </c>
      <c r="N212" s="16" t="str">
        <f>VLOOKUP(M212,$F$4:$G$420,2,FALSE)</f>
        <v>Northeast</v>
      </c>
    </row>
    <row r="213" spans="1:14">
      <c r="A213" s="47">
        <v>1478</v>
      </c>
      <c r="B213" s="48">
        <v>40923</v>
      </c>
      <c r="C213" s="49" t="s">
        <v>97</v>
      </c>
      <c r="D213" s="50">
        <v>83169</v>
      </c>
      <c r="E213" s="51">
        <f t="shared" si="15"/>
        <v>39.98509615384615</v>
      </c>
      <c r="F213" s="66">
        <f t="shared" si="13"/>
        <v>2.9611111111111112</v>
      </c>
      <c r="G213" s="52">
        <v>12</v>
      </c>
      <c r="H213" s="52">
        <v>23</v>
      </c>
      <c r="I213" s="67" t="str">
        <f t="shared" si="14"/>
        <v>No</v>
      </c>
      <c r="J213" s="52">
        <v>1</v>
      </c>
      <c r="K213" s="52">
        <v>1</v>
      </c>
      <c r="L213" s="52">
        <v>2</v>
      </c>
      <c r="M213" s="16" t="s">
        <v>35</v>
      </c>
      <c r="N213" s="16" t="str">
        <f>VLOOKUP(M213,$F$4:$G$420,2,FALSE)</f>
        <v>Northeast</v>
      </c>
    </row>
    <row r="214" spans="1:14">
      <c r="A214" s="47">
        <v>1481</v>
      </c>
      <c r="B214" s="48">
        <v>37870</v>
      </c>
      <c r="C214" s="49" t="s">
        <v>94</v>
      </c>
      <c r="D214" s="50">
        <v>104158</v>
      </c>
      <c r="E214" s="51">
        <f t="shared" si="15"/>
        <v>50.075961538461542</v>
      </c>
      <c r="F214" s="66">
        <f t="shared" si="13"/>
        <v>11.319444444444445</v>
      </c>
      <c r="G214" s="52">
        <v>16</v>
      </c>
      <c r="H214" s="52">
        <v>47</v>
      </c>
      <c r="I214" s="67" t="str">
        <f t="shared" si="14"/>
        <v>Yes</v>
      </c>
      <c r="J214" s="52">
        <v>3</v>
      </c>
      <c r="K214" s="52">
        <v>1</v>
      </c>
      <c r="L214" s="52">
        <v>1</v>
      </c>
      <c r="M214" s="16" t="s">
        <v>32</v>
      </c>
      <c r="N214" s="16" t="str">
        <f>VLOOKUP(M214,$F$4:$G$420,2,FALSE)</f>
        <v>C-Plains</v>
      </c>
    </row>
    <row r="215" spans="1:14">
      <c r="A215" s="47">
        <v>1484</v>
      </c>
      <c r="B215" s="48">
        <v>39876</v>
      </c>
      <c r="C215" s="49" t="s">
        <v>97</v>
      </c>
      <c r="D215" s="50">
        <v>75622</v>
      </c>
      <c r="E215" s="51">
        <f t="shared" si="15"/>
        <v>36.356730769230772</v>
      </c>
      <c r="F215" s="66">
        <f t="shared" si="13"/>
        <v>5.8250000000000002</v>
      </c>
      <c r="G215" s="52">
        <v>14</v>
      </c>
      <c r="H215" s="52">
        <v>35</v>
      </c>
      <c r="I215" s="67" t="str">
        <f t="shared" si="14"/>
        <v>No</v>
      </c>
      <c r="J215" s="52">
        <v>1</v>
      </c>
      <c r="K215" s="52">
        <v>2</v>
      </c>
      <c r="L215" s="52">
        <v>1</v>
      </c>
      <c r="M215" s="16" t="s">
        <v>35</v>
      </c>
      <c r="N215" s="16" t="str">
        <f>VLOOKUP(M215,$F$4:$G$420,2,FALSE)</f>
        <v>Northeast</v>
      </c>
    </row>
    <row r="216" spans="1:14">
      <c r="A216" s="47">
        <v>1492</v>
      </c>
      <c r="B216" s="53">
        <v>37189</v>
      </c>
      <c r="C216" s="49" t="s">
        <v>94</v>
      </c>
      <c r="D216" s="50">
        <v>105936</v>
      </c>
      <c r="E216" s="51">
        <f t="shared" si="15"/>
        <v>50.930769230769229</v>
      </c>
      <c r="F216" s="66">
        <f t="shared" si="13"/>
        <v>13.183333333333334</v>
      </c>
      <c r="G216" s="52">
        <v>16</v>
      </c>
      <c r="H216" s="52">
        <v>49</v>
      </c>
      <c r="I216" s="67" t="str">
        <f t="shared" si="14"/>
        <v>Yes</v>
      </c>
      <c r="J216" s="52">
        <v>1</v>
      </c>
      <c r="K216" s="52">
        <v>1</v>
      </c>
      <c r="L216" s="52">
        <v>2</v>
      </c>
      <c r="M216" s="16" t="s">
        <v>36</v>
      </c>
      <c r="N216" s="16" t="str">
        <f>VLOOKUP(M216,$F$4:$G$420,2,FALSE)</f>
        <v>Midwest</v>
      </c>
    </row>
    <row r="217" spans="1:14">
      <c r="A217" s="47">
        <v>1496</v>
      </c>
      <c r="B217" s="48">
        <v>41401</v>
      </c>
      <c r="C217" s="49" t="s">
        <v>97</v>
      </c>
      <c r="D217" s="50">
        <v>71035</v>
      </c>
      <c r="E217" s="51">
        <f t="shared" si="15"/>
        <v>34.151442307692307</v>
      </c>
      <c r="F217" s="66">
        <f t="shared" si="13"/>
        <v>1.65</v>
      </c>
      <c r="G217" s="52">
        <v>12</v>
      </c>
      <c r="H217" s="52">
        <v>19</v>
      </c>
      <c r="I217" s="67" t="str">
        <f t="shared" si="14"/>
        <v>No</v>
      </c>
      <c r="J217" s="52">
        <v>1</v>
      </c>
      <c r="K217" s="52">
        <v>1</v>
      </c>
      <c r="L217" s="52">
        <v>2</v>
      </c>
      <c r="M217" s="16" t="s">
        <v>32</v>
      </c>
      <c r="N217" s="16" t="str">
        <f>VLOOKUP(M217,$F$4:$G$420,2,FALSE)</f>
        <v>C-Plains</v>
      </c>
    </row>
    <row r="218" spans="1:14">
      <c r="A218" s="47">
        <v>1498</v>
      </c>
      <c r="B218" s="48">
        <v>40596</v>
      </c>
      <c r="C218" s="49" t="s">
        <v>94</v>
      </c>
      <c r="D218" s="50">
        <v>93574</v>
      </c>
      <c r="E218" s="51">
        <f t="shared" si="15"/>
        <v>44.987499999999997</v>
      </c>
      <c r="F218" s="66">
        <f t="shared" si="13"/>
        <v>3.8583333333333334</v>
      </c>
      <c r="G218" s="52">
        <v>14</v>
      </c>
      <c r="H218" s="52">
        <v>27</v>
      </c>
      <c r="I218" s="67" t="str">
        <f t="shared" si="14"/>
        <v>No</v>
      </c>
      <c r="J218" s="52">
        <v>1</v>
      </c>
      <c r="K218" s="52">
        <v>1</v>
      </c>
      <c r="L218" s="52">
        <v>1</v>
      </c>
      <c r="M218" s="16" t="s">
        <v>36</v>
      </c>
      <c r="N218" s="16" t="str">
        <f>VLOOKUP(M218,$F$4:$G$420,2,FALSE)</f>
        <v>Midwest</v>
      </c>
    </row>
    <row r="219" spans="1:14">
      <c r="A219" s="47">
        <v>1499</v>
      </c>
      <c r="B219" s="48">
        <v>41490</v>
      </c>
      <c r="C219" s="49" t="s">
        <v>99</v>
      </c>
      <c r="D219" s="50">
        <v>125283</v>
      </c>
      <c r="E219" s="51">
        <f t="shared" si="15"/>
        <v>60.232211538461542</v>
      </c>
      <c r="F219" s="66">
        <f t="shared" si="13"/>
        <v>1.4083333333333334</v>
      </c>
      <c r="G219" s="52">
        <v>16</v>
      </c>
      <c r="H219" s="52">
        <v>28</v>
      </c>
      <c r="I219" s="67" t="str">
        <f t="shared" si="14"/>
        <v>No</v>
      </c>
      <c r="J219" s="52">
        <v>4</v>
      </c>
      <c r="K219" s="52">
        <v>2</v>
      </c>
      <c r="L219" s="52">
        <v>1</v>
      </c>
      <c r="M219" s="16" t="s">
        <v>32</v>
      </c>
      <c r="N219" s="16" t="str">
        <f>VLOOKUP(M219,$F$4:$G$420,2,FALSE)</f>
        <v>C-Plains</v>
      </c>
    </row>
    <row r="220" spans="1:14">
      <c r="A220" s="47">
        <v>1504</v>
      </c>
      <c r="B220" s="48">
        <v>38425</v>
      </c>
      <c r="C220" s="49" t="s">
        <v>94</v>
      </c>
      <c r="D220" s="50">
        <v>72104</v>
      </c>
      <c r="E220" s="51">
        <f t="shared" si="15"/>
        <v>34.665384615384617</v>
      </c>
      <c r="F220" s="66">
        <f t="shared" si="13"/>
        <v>9.7972222222222225</v>
      </c>
      <c r="G220" s="52">
        <v>12</v>
      </c>
      <c r="H220" s="52">
        <v>44</v>
      </c>
      <c r="I220" s="67" t="str">
        <f t="shared" si="14"/>
        <v>No</v>
      </c>
      <c r="J220" s="52">
        <v>1</v>
      </c>
      <c r="K220" s="52">
        <v>1</v>
      </c>
      <c r="L220" s="52">
        <v>1</v>
      </c>
      <c r="M220" s="16" t="s">
        <v>35</v>
      </c>
      <c r="N220" s="16" t="str">
        <f>VLOOKUP(M220,$F$4:$G$420,2,FALSE)</f>
        <v>Northeast</v>
      </c>
    </row>
    <row r="221" spans="1:14">
      <c r="A221" s="47">
        <v>1505</v>
      </c>
      <c r="B221" s="48">
        <v>40298</v>
      </c>
      <c r="C221" s="49" t="s">
        <v>97</v>
      </c>
      <c r="D221" s="50">
        <v>68455</v>
      </c>
      <c r="E221" s="51">
        <f t="shared" si="15"/>
        <v>32.911057692307693</v>
      </c>
      <c r="F221" s="66">
        <f t="shared" si="13"/>
        <v>4.666666666666667</v>
      </c>
      <c r="G221" s="52">
        <v>12</v>
      </c>
      <c r="H221" s="52">
        <v>28</v>
      </c>
      <c r="I221" s="67" t="str">
        <f t="shared" si="14"/>
        <v>No</v>
      </c>
      <c r="J221" s="52">
        <v>3</v>
      </c>
      <c r="K221" s="52">
        <v>2</v>
      </c>
      <c r="L221" s="52">
        <v>1</v>
      </c>
      <c r="M221" s="16" t="s">
        <v>35</v>
      </c>
      <c r="N221" s="16" t="str">
        <f>VLOOKUP(M221,$F$4:$G$420,2,FALSE)</f>
        <v>Northeast</v>
      </c>
    </row>
    <row r="222" spans="1:14">
      <c r="A222" s="47">
        <v>1506</v>
      </c>
      <c r="B222" s="48">
        <v>40518</v>
      </c>
      <c r="C222" s="49" t="s">
        <v>94</v>
      </c>
      <c r="D222" s="50">
        <v>83609</v>
      </c>
      <c r="E222" s="51">
        <f t="shared" si="15"/>
        <v>40.196634615384617</v>
      </c>
      <c r="F222" s="66">
        <f t="shared" si="13"/>
        <v>4.0694444444444446</v>
      </c>
      <c r="G222" s="52">
        <v>14</v>
      </c>
      <c r="H222" s="52">
        <v>28</v>
      </c>
      <c r="I222" s="67" t="str">
        <f t="shared" si="14"/>
        <v>No</v>
      </c>
      <c r="J222" s="52">
        <v>1</v>
      </c>
      <c r="K222" s="52">
        <v>2</v>
      </c>
      <c r="L222" s="52">
        <v>1</v>
      </c>
      <c r="M222" s="16" t="s">
        <v>36</v>
      </c>
      <c r="N222" s="16" t="str">
        <f>VLOOKUP(M222,$F$4:$G$420,2,FALSE)</f>
        <v>Midwest</v>
      </c>
    </row>
    <row r="223" spans="1:14">
      <c r="A223" s="47">
        <v>1507</v>
      </c>
      <c r="B223" s="48">
        <v>38165</v>
      </c>
      <c r="C223" s="49" t="s">
        <v>19</v>
      </c>
      <c r="D223" s="50">
        <v>88517</v>
      </c>
      <c r="E223" s="51">
        <f t="shared" si="15"/>
        <v>42.556249999999999</v>
      </c>
      <c r="F223" s="66">
        <f t="shared" si="13"/>
        <v>10.511111111111111</v>
      </c>
      <c r="G223" s="52">
        <v>14</v>
      </c>
      <c r="H223" s="52">
        <v>43</v>
      </c>
      <c r="I223" s="67" t="str">
        <f t="shared" si="14"/>
        <v>Yes</v>
      </c>
      <c r="J223" s="52">
        <v>1</v>
      </c>
      <c r="K223" s="52">
        <v>1</v>
      </c>
      <c r="L223" s="52">
        <v>1</v>
      </c>
      <c r="M223" s="16" t="s">
        <v>32</v>
      </c>
      <c r="N223" s="16" t="str">
        <f>VLOOKUP(M223,$F$4:$G$420,2,FALSE)</f>
        <v>C-Plains</v>
      </c>
    </row>
    <row r="224" spans="1:14">
      <c r="A224" s="47">
        <v>1508</v>
      </c>
      <c r="B224" s="48">
        <v>41744</v>
      </c>
      <c r="C224" s="49" t="s">
        <v>109</v>
      </c>
      <c r="D224" s="50">
        <v>115182</v>
      </c>
      <c r="E224" s="51">
        <f t="shared" si="15"/>
        <v>55.375961538461539</v>
      </c>
      <c r="F224" s="66">
        <f t="shared" si="13"/>
        <v>0.71111111111111114</v>
      </c>
      <c r="G224" s="52">
        <v>16</v>
      </c>
      <c r="H224" s="52">
        <v>18</v>
      </c>
      <c r="I224" s="67" t="str">
        <f t="shared" si="14"/>
        <v>No</v>
      </c>
      <c r="J224" s="52">
        <v>1</v>
      </c>
      <c r="K224" s="52">
        <v>1</v>
      </c>
      <c r="L224" s="52">
        <v>2</v>
      </c>
      <c r="M224" s="16" t="s">
        <v>36</v>
      </c>
      <c r="N224" s="16" t="str">
        <f>VLOOKUP(M224,$F$4:$G$420,2,FALSE)</f>
        <v>Midwest</v>
      </c>
    </row>
    <row r="225" spans="1:14">
      <c r="A225" s="47">
        <v>1513</v>
      </c>
      <c r="B225" s="48">
        <v>37847</v>
      </c>
      <c r="C225" s="49" t="s">
        <v>94</v>
      </c>
      <c r="D225" s="50">
        <v>104358</v>
      </c>
      <c r="E225" s="51">
        <f t="shared" si="15"/>
        <v>50.172115384615381</v>
      </c>
      <c r="F225" s="66">
        <f t="shared" si="13"/>
        <v>11.380555555555556</v>
      </c>
      <c r="G225" s="52">
        <v>14</v>
      </c>
      <c r="H225" s="52">
        <v>47</v>
      </c>
      <c r="I225" s="67" t="str">
        <f t="shared" si="14"/>
        <v>Yes</v>
      </c>
      <c r="J225" s="52">
        <v>3</v>
      </c>
      <c r="K225" s="52">
        <v>1</v>
      </c>
      <c r="L225" s="52">
        <v>1</v>
      </c>
      <c r="M225" s="16" t="s">
        <v>35</v>
      </c>
      <c r="N225" s="16" t="str">
        <f>VLOOKUP(M225,$F$4:$G$420,2,FALSE)</f>
        <v>Northeast</v>
      </c>
    </row>
    <row r="226" spans="1:14">
      <c r="A226" s="47">
        <v>1515</v>
      </c>
      <c r="B226" s="48">
        <v>36647</v>
      </c>
      <c r="C226" s="49" t="s">
        <v>18</v>
      </c>
      <c r="D226" s="50">
        <v>106230</v>
      </c>
      <c r="E226" s="51">
        <f t="shared" si="15"/>
        <v>51.072115384615387</v>
      </c>
      <c r="F226" s="66">
        <f t="shared" si="13"/>
        <v>14.666666666666666</v>
      </c>
      <c r="G226" s="52">
        <v>14</v>
      </c>
      <c r="H226" s="52">
        <v>36</v>
      </c>
      <c r="I226" s="67" t="str">
        <f t="shared" si="14"/>
        <v>Yes</v>
      </c>
      <c r="J226" s="52">
        <v>3</v>
      </c>
      <c r="K226" s="52">
        <v>2</v>
      </c>
      <c r="L226" s="52">
        <v>2</v>
      </c>
      <c r="M226" s="16" t="s">
        <v>32</v>
      </c>
      <c r="N226" s="16" t="str">
        <f>VLOOKUP(M226,$F$4:$G$420,2,FALSE)</f>
        <v>C-Plains</v>
      </c>
    </row>
    <row r="227" spans="1:14">
      <c r="A227" s="47">
        <v>1517</v>
      </c>
      <c r="B227" s="48">
        <v>41225</v>
      </c>
      <c r="C227" s="49" t="s">
        <v>107</v>
      </c>
      <c r="D227" s="50">
        <v>122572</v>
      </c>
      <c r="E227" s="51">
        <f t="shared" si="15"/>
        <v>58.928846153846152</v>
      </c>
      <c r="F227" s="66">
        <f t="shared" si="13"/>
        <v>2.1361111111111111</v>
      </c>
      <c r="G227" s="52">
        <v>16</v>
      </c>
      <c r="H227" s="52">
        <v>26</v>
      </c>
      <c r="I227" s="67" t="str">
        <f t="shared" si="14"/>
        <v>No</v>
      </c>
      <c r="J227" s="52">
        <v>1</v>
      </c>
      <c r="K227" s="52">
        <v>2</v>
      </c>
      <c r="L227" s="52">
        <v>2</v>
      </c>
      <c r="M227" s="16" t="s">
        <v>36</v>
      </c>
      <c r="N227" s="16" t="str">
        <f>VLOOKUP(M227,$F$4:$G$420,2,FALSE)</f>
        <v>Midwest</v>
      </c>
    </row>
    <row r="228" spans="1:14">
      <c r="A228" s="47">
        <v>1519</v>
      </c>
      <c r="B228" s="48">
        <v>40698</v>
      </c>
      <c r="C228" s="49" t="s">
        <v>115</v>
      </c>
      <c r="D228" s="50">
        <v>163010</v>
      </c>
      <c r="E228" s="51">
        <f t="shared" si="15"/>
        <v>78.370192307692307</v>
      </c>
      <c r="F228" s="66">
        <f t="shared" si="13"/>
        <v>3.5750000000000002</v>
      </c>
      <c r="G228" s="52">
        <v>16</v>
      </c>
      <c r="H228" s="52">
        <v>33</v>
      </c>
      <c r="I228" s="67" t="str">
        <f t="shared" si="14"/>
        <v>No</v>
      </c>
      <c r="J228" s="52">
        <v>3</v>
      </c>
      <c r="K228" s="52">
        <v>1</v>
      </c>
      <c r="L228" s="52">
        <v>2</v>
      </c>
      <c r="M228" s="16" t="s">
        <v>36</v>
      </c>
      <c r="N228" s="16" t="str">
        <f>VLOOKUP(M228,$F$4:$G$420,2,FALSE)</f>
        <v>Midwest</v>
      </c>
    </row>
    <row r="229" spans="1:14">
      <c r="A229" s="47">
        <v>1519</v>
      </c>
      <c r="B229" s="48">
        <v>41320</v>
      </c>
      <c r="C229" s="49" t="s">
        <v>94</v>
      </c>
      <c r="D229" s="50">
        <v>79819</v>
      </c>
      <c r="E229" s="51">
        <f t="shared" si="15"/>
        <v>38.374519230769231</v>
      </c>
      <c r="F229" s="66">
        <f t="shared" si="13"/>
        <v>1.8777777777777778</v>
      </c>
      <c r="G229" s="52">
        <v>14</v>
      </c>
      <c r="H229" s="52">
        <v>19</v>
      </c>
      <c r="I229" s="67" t="str">
        <f t="shared" si="14"/>
        <v>No</v>
      </c>
      <c r="J229" s="52">
        <v>4</v>
      </c>
      <c r="K229" s="52">
        <v>2</v>
      </c>
      <c r="L229" s="52">
        <v>2</v>
      </c>
      <c r="M229" s="16" t="s">
        <v>32</v>
      </c>
      <c r="N229" s="16" t="str">
        <f>VLOOKUP(M229,$F$4:$G$420,2,FALSE)</f>
        <v>C-Plains</v>
      </c>
    </row>
    <row r="230" spans="1:14">
      <c r="A230" s="47">
        <v>1523</v>
      </c>
      <c r="B230" s="48">
        <v>40684</v>
      </c>
      <c r="C230" s="49" t="s">
        <v>18</v>
      </c>
      <c r="D230" s="50">
        <v>60767</v>
      </c>
      <c r="E230" s="51">
        <f t="shared" si="15"/>
        <v>29.214903846153845</v>
      </c>
      <c r="F230" s="66">
        <f t="shared" si="13"/>
        <v>3.6111111111111112</v>
      </c>
      <c r="G230" s="52">
        <v>14</v>
      </c>
      <c r="H230" s="52">
        <v>35</v>
      </c>
      <c r="I230" s="67" t="str">
        <f t="shared" si="14"/>
        <v>No</v>
      </c>
      <c r="J230" s="52">
        <v>2</v>
      </c>
      <c r="K230" s="52">
        <v>1</v>
      </c>
      <c r="L230" s="52">
        <v>2</v>
      </c>
      <c r="M230" s="16" t="s">
        <v>36</v>
      </c>
      <c r="N230" s="16" t="str">
        <f>VLOOKUP(M230,$F$4:$G$420,2,FALSE)</f>
        <v>Midwest</v>
      </c>
    </row>
    <row r="231" spans="1:14">
      <c r="A231" s="47">
        <v>1525</v>
      </c>
      <c r="B231" s="48">
        <v>38481</v>
      </c>
      <c r="C231" s="49" t="s">
        <v>109</v>
      </c>
      <c r="D231" s="50">
        <v>127633</v>
      </c>
      <c r="E231" s="51">
        <f t="shared" si="15"/>
        <v>61.362019230769228</v>
      </c>
      <c r="F231" s="66">
        <f t="shared" si="13"/>
        <v>9.6444444444444439</v>
      </c>
      <c r="G231" s="52">
        <v>16</v>
      </c>
      <c r="H231" s="52">
        <v>30</v>
      </c>
      <c r="I231" s="67" t="str">
        <f t="shared" si="14"/>
        <v>No</v>
      </c>
      <c r="J231" s="52">
        <v>3</v>
      </c>
      <c r="K231" s="52">
        <v>1</v>
      </c>
      <c r="L231" s="52">
        <v>2</v>
      </c>
      <c r="M231" s="16" t="s">
        <v>32</v>
      </c>
      <c r="N231" s="16" t="str">
        <f>VLOOKUP(M231,$F$4:$G$420,2,FALSE)</f>
        <v>C-Plains</v>
      </c>
    </row>
    <row r="232" spans="1:14">
      <c r="A232" s="47">
        <v>1527</v>
      </c>
      <c r="B232" s="48">
        <v>36234</v>
      </c>
      <c r="C232" s="49" t="s">
        <v>94</v>
      </c>
      <c r="D232" s="50">
        <v>99872</v>
      </c>
      <c r="E232" s="51">
        <f t="shared" si="15"/>
        <v>48.015384615384619</v>
      </c>
      <c r="F232" s="66">
        <f t="shared" si="13"/>
        <v>15.794444444444444</v>
      </c>
      <c r="G232" s="52">
        <v>14</v>
      </c>
      <c r="H232" s="52">
        <v>54</v>
      </c>
      <c r="I232" s="67" t="str">
        <f t="shared" si="14"/>
        <v>Yes</v>
      </c>
      <c r="J232" s="52">
        <v>3</v>
      </c>
      <c r="K232" s="52">
        <v>1</v>
      </c>
      <c r="L232" s="52">
        <v>1</v>
      </c>
      <c r="M232" s="16" t="s">
        <v>35</v>
      </c>
      <c r="N232" s="16" t="str">
        <f>VLOOKUP(M232,$F$4:$G$420,2,FALSE)</f>
        <v>Northeast</v>
      </c>
    </row>
    <row r="233" spans="1:14">
      <c r="A233" s="47">
        <v>1529</v>
      </c>
      <c r="B233" s="48">
        <v>40832</v>
      </c>
      <c r="C233" s="49" t="s">
        <v>94</v>
      </c>
      <c r="D233" s="50">
        <v>92797</v>
      </c>
      <c r="E233" s="51">
        <f t="shared" si="15"/>
        <v>44.613942307692305</v>
      </c>
      <c r="F233" s="66">
        <f t="shared" si="13"/>
        <v>3.2083333333333335</v>
      </c>
      <c r="G233" s="52">
        <v>14</v>
      </c>
      <c r="H233" s="52">
        <v>24</v>
      </c>
      <c r="I233" s="67" t="str">
        <f t="shared" si="14"/>
        <v>No</v>
      </c>
      <c r="J233" s="52">
        <v>3</v>
      </c>
      <c r="K233" s="52">
        <v>1</v>
      </c>
      <c r="L233" s="52">
        <v>1</v>
      </c>
      <c r="M233" s="16" t="s">
        <v>32</v>
      </c>
      <c r="N233" s="16" t="str">
        <f>VLOOKUP(M233,$F$4:$G$420,2,FALSE)</f>
        <v>C-Plains</v>
      </c>
    </row>
    <row r="234" spans="1:14">
      <c r="A234" s="47">
        <v>1531</v>
      </c>
      <c r="B234" s="48">
        <v>41371</v>
      </c>
      <c r="C234" s="49" t="s">
        <v>115</v>
      </c>
      <c r="D234" s="50">
        <v>162412</v>
      </c>
      <c r="E234" s="51">
        <f t="shared" si="15"/>
        <v>78.082692307692312</v>
      </c>
      <c r="F234" s="66">
        <f t="shared" si="13"/>
        <v>1.7333333333333334</v>
      </c>
      <c r="G234" s="52">
        <v>16</v>
      </c>
      <c r="H234" s="52">
        <v>32</v>
      </c>
      <c r="I234" s="67" t="str">
        <f t="shared" si="14"/>
        <v>No</v>
      </c>
      <c r="J234" s="52">
        <v>3</v>
      </c>
      <c r="K234" s="52">
        <v>1</v>
      </c>
      <c r="L234" s="52">
        <v>2</v>
      </c>
      <c r="M234" s="16" t="s">
        <v>35</v>
      </c>
      <c r="N234" s="16" t="str">
        <f>VLOOKUP(M234,$F$4:$G$420,2,FALSE)</f>
        <v>Northeast</v>
      </c>
    </row>
    <row r="235" spans="1:14">
      <c r="A235" s="47">
        <v>1533</v>
      </c>
      <c r="B235" s="48">
        <v>39444</v>
      </c>
      <c r="C235" s="49" t="s">
        <v>94</v>
      </c>
      <c r="D235" s="50">
        <v>95283</v>
      </c>
      <c r="E235" s="51">
        <f t="shared" si="15"/>
        <v>45.809134615384615</v>
      </c>
      <c r="F235" s="66">
        <f t="shared" si="13"/>
        <v>7.0083333333333337</v>
      </c>
      <c r="G235" s="52">
        <v>14</v>
      </c>
      <c r="H235" s="52">
        <v>36</v>
      </c>
      <c r="I235" s="67" t="str">
        <f t="shared" si="14"/>
        <v>No</v>
      </c>
      <c r="J235" s="52">
        <v>3</v>
      </c>
      <c r="K235" s="52">
        <v>1</v>
      </c>
      <c r="L235" s="52">
        <v>1</v>
      </c>
      <c r="M235" s="16" t="s">
        <v>35</v>
      </c>
      <c r="N235" s="16" t="str">
        <f>VLOOKUP(M235,$F$4:$G$420,2,FALSE)</f>
        <v>Northeast</v>
      </c>
    </row>
    <row r="236" spans="1:14">
      <c r="A236" s="47">
        <v>1539</v>
      </c>
      <c r="B236" s="48">
        <v>41258</v>
      </c>
      <c r="C236" s="49" t="s">
        <v>109</v>
      </c>
      <c r="D236" s="50">
        <v>78102</v>
      </c>
      <c r="E236" s="51">
        <f t="shared" si="15"/>
        <v>37.549038461538458</v>
      </c>
      <c r="F236" s="66">
        <f t="shared" si="13"/>
        <v>2.0444444444444443</v>
      </c>
      <c r="G236" s="52">
        <v>14</v>
      </c>
      <c r="H236" s="52">
        <v>21</v>
      </c>
      <c r="I236" s="67" t="str">
        <f t="shared" si="14"/>
        <v>No</v>
      </c>
      <c r="J236" s="52">
        <v>3</v>
      </c>
      <c r="K236" s="52">
        <v>1</v>
      </c>
      <c r="L236" s="52">
        <v>2</v>
      </c>
      <c r="M236" s="16" t="s">
        <v>36</v>
      </c>
      <c r="N236" s="16" t="str">
        <f>VLOOKUP(M236,$F$4:$G$420,2,FALSE)</f>
        <v>Midwest</v>
      </c>
    </row>
    <row r="237" spans="1:14">
      <c r="A237" s="47">
        <v>1541</v>
      </c>
      <c r="B237" s="48">
        <v>39181</v>
      </c>
      <c r="C237" s="49" t="s">
        <v>99</v>
      </c>
      <c r="D237" s="50">
        <v>139128</v>
      </c>
      <c r="E237" s="51">
        <f t="shared" si="15"/>
        <v>66.888461538461542</v>
      </c>
      <c r="F237" s="66">
        <f t="shared" si="13"/>
        <v>7.7277777777777779</v>
      </c>
      <c r="G237" s="52">
        <v>16</v>
      </c>
      <c r="H237" s="52">
        <v>36</v>
      </c>
      <c r="I237" s="67" t="str">
        <f t="shared" si="14"/>
        <v>No</v>
      </c>
      <c r="J237" s="52">
        <v>3</v>
      </c>
      <c r="K237" s="52">
        <v>1</v>
      </c>
      <c r="L237" s="52">
        <v>1</v>
      </c>
      <c r="M237" s="16" t="s">
        <v>36</v>
      </c>
      <c r="N237" s="16" t="str">
        <f>VLOOKUP(M237,$F$4:$G$420,2,FALSE)</f>
        <v>Midwest</v>
      </c>
    </row>
    <row r="238" spans="1:14">
      <c r="A238" s="47">
        <v>1543</v>
      </c>
      <c r="B238" s="48">
        <v>40092</v>
      </c>
      <c r="C238" s="49" t="s">
        <v>94</v>
      </c>
      <c r="D238" s="50">
        <v>85002</v>
      </c>
      <c r="E238" s="51">
        <f t="shared" si="15"/>
        <v>40.866346153846152</v>
      </c>
      <c r="F238" s="66">
        <f t="shared" si="13"/>
        <v>5.2361111111111107</v>
      </c>
      <c r="G238" s="52">
        <v>14</v>
      </c>
      <c r="H238" s="52">
        <v>30</v>
      </c>
      <c r="I238" s="67" t="str">
        <f t="shared" si="14"/>
        <v>No</v>
      </c>
      <c r="J238" s="52">
        <v>3</v>
      </c>
      <c r="K238" s="52">
        <v>1</v>
      </c>
      <c r="L238" s="52">
        <v>2</v>
      </c>
      <c r="M238" s="16" t="s">
        <v>36</v>
      </c>
      <c r="N238" s="16" t="str">
        <f>VLOOKUP(M238,$F$4:$G$420,2,FALSE)</f>
        <v>Midwest</v>
      </c>
    </row>
    <row r="239" spans="1:14">
      <c r="A239" s="47">
        <v>1550</v>
      </c>
      <c r="B239" s="48">
        <v>41689</v>
      </c>
      <c r="C239" s="49" t="s">
        <v>19</v>
      </c>
      <c r="D239" s="50">
        <v>75067</v>
      </c>
      <c r="E239" s="51">
        <f t="shared" si="15"/>
        <v>36.089903846153845</v>
      </c>
      <c r="F239" s="66">
        <f t="shared" si="13"/>
        <v>0.8666666666666667</v>
      </c>
      <c r="G239" s="52">
        <v>14</v>
      </c>
      <c r="H239" s="52">
        <v>28</v>
      </c>
      <c r="I239" s="67" t="str">
        <f t="shared" si="14"/>
        <v>No</v>
      </c>
      <c r="J239" s="52">
        <v>1</v>
      </c>
      <c r="K239" s="52">
        <v>2</v>
      </c>
      <c r="L239" s="52">
        <v>2</v>
      </c>
      <c r="M239" s="16" t="s">
        <v>36</v>
      </c>
      <c r="N239" s="16" t="str">
        <f>VLOOKUP(M239,$F$4:$G$420,2,FALSE)</f>
        <v>Midwest</v>
      </c>
    </row>
    <row r="240" spans="1:14">
      <c r="A240" s="47">
        <v>1551</v>
      </c>
      <c r="B240" s="48">
        <v>39766</v>
      </c>
      <c r="C240" s="49" t="s">
        <v>99</v>
      </c>
      <c r="D240" s="50">
        <v>128317</v>
      </c>
      <c r="E240" s="51">
        <f t="shared" si="15"/>
        <v>61.690865384615385</v>
      </c>
      <c r="F240" s="66">
        <f t="shared" si="13"/>
        <v>6.1305555555555555</v>
      </c>
      <c r="G240" s="52">
        <v>16</v>
      </c>
      <c r="H240" s="52">
        <v>33</v>
      </c>
      <c r="I240" s="67" t="str">
        <f t="shared" si="14"/>
        <v>No</v>
      </c>
      <c r="J240" s="52">
        <v>3</v>
      </c>
      <c r="K240" s="52">
        <v>1</v>
      </c>
      <c r="L240" s="52">
        <v>1</v>
      </c>
      <c r="M240" s="16" t="s">
        <v>36</v>
      </c>
      <c r="N240" s="16" t="str">
        <f>VLOOKUP(M240,$F$4:$G$420,2,FALSE)</f>
        <v>Midwest</v>
      </c>
    </row>
    <row r="241" spans="1:14">
      <c r="A241" s="47">
        <v>1552</v>
      </c>
      <c r="B241" s="53">
        <v>36310</v>
      </c>
      <c r="C241" s="49" t="s">
        <v>94</v>
      </c>
      <c r="D241" s="50">
        <v>79316</v>
      </c>
      <c r="E241" s="51">
        <f t="shared" si="15"/>
        <v>38.132692307692309</v>
      </c>
      <c r="F241" s="66">
        <f t="shared" si="13"/>
        <v>15.583333333333334</v>
      </c>
      <c r="G241" s="52">
        <v>14</v>
      </c>
      <c r="H241" s="52">
        <v>53</v>
      </c>
      <c r="I241" s="67" t="str">
        <f t="shared" si="14"/>
        <v>Yes</v>
      </c>
      <c r="J241" s="52">
        <v>3</v>
      </c>
      <c r="K241" s="52">
        <v>1</v>
      </c>
      <c r="L241" s="52">
        <v>1</v>
      </c>
      <c r="M241" s="16" t="s">
        <v>35</v>
      </c>
      <c r="N241" s="16" t="str">
        <f>VLOOKUP(M241,$F$4:$G$420,2,FALSE)</f>
        <v>Northeast</v>
      </c>
    </row>
    <row r="242" spans="1:14">
      <c r="A242" s="47">
        <v>1553</v>
      </c>
      <c r="B242" s="48">
        <v>39915</v>
      </c>
      <c r="C242" s="49" t="s">
        <v>94</v>
      </c>
      <c r="D242" s="50">
        <v>88398</v>
      </c>
      <c r="E242" s="51">
        <f t="shared" si="15"/>
        <v>42.499038461538461</v>
      </c>
      <c r="F242" s="66">
        <f t="shared" si="13"/>
        <v>5.7194444444444441</v>
      </c>
      <c r="G242" s="52">
        <v>14</v>
      </c>
      <c r="H242" s="52">
        <v>33</v>
      </c>
      <c r="I242" s="67" t="str">
        <f t="shared" si="14"/>
        <v>No</v>
      </c>
      <c r="J242" s="52">
        <v>1</v>
      </c>
      <c r="K242" s="52">
        <v>1</v>
      </c>
      <c r="L242" s="52">
        <v>1</v>
      </c>
      <c r="M242" s="16" t="s">
        <v>32</v>
      </c>
      <c r="N242" s="16" t="str">
        <f>VLOOKUP(M242,$F$4:$G$420,2,FALSE)</f>
        <v>C-Plains</v>
      </c>
    </row>
    <row r="243" spans="1:14">
      <c r="A243" s="47">
        <v>1554</v>
      </c>
      <c r="B243" s="48">
        <v>39375</v>
      </c>
      <c r="C243" s="49" t="s">
        <v>94</v>
      </c>
      <c r="D243" s="50">
        <v>96097</v>
      </c>
      <c r="E243" s="51">
        <f t="shared" si="15"/>
        <v>46.200480769230772</v>
      </c>
      <c r="F243" s="66">
        <f t="shared" si="13"/>
        <v>7.197222222222222</v>
      </c>
      <c r="G243" s="52">
        <v>14</v>
      </c>
      <c r="H243" s="52">
        <v>38</v>
      </c>
      <c r="I243" s="67" t="str">
        <f t="shared" si="14"/>
        <v>No</v>
      </c>
      <c r="J243" s="52">
        <v>3</v>
      </c>
      <c r="K243" s="52">
        <v>1</v>
      </c>
      <c r="L243" s="52">
        <v>1</v>
      </c>
      <c r="M243" s="16" t="s">
        <v>35</v>
      </c>
      <c r="N243" s="16" t="str">
        <f>VLOOKUP(M243,$F$4:$G$420,2,FALSE)</f>
        <v>Northeast</v>
      </c>
    </row>
    <row r="244" spans="1:14">
      <c r="A244" s="47">
        <v>1555</v>
      </c>
      <c r="B244" s="48">
        <v>41570</v>
      </c>
      <c r="C244" s="49" t="s">
        <v>107</v>
      </c>
      <c r="D244" s="50">
        <v>142458</v>
      </c>
      <c r="E244" s="51">
        <f t="shared" si="15"/>
        <v>68.489423076923075</v>
      </c>
      <c r="F244" s="66">
        <f t="shared" si="13"/>
        <v>1.1888888888888889</v>
      </c>
      <c r="G244" s="52">
        <v>16</v>
      </c>
      <c r="H244" s="52">
        <v>26</v>
      </c>
      <c r="I244" s="67" t="str">
        <f t="shared" si="14"/>
        <v>No</v>
      </c>
      <c r="J244" s="52">
        <v>2</v>
      </c>
      <c r="K244" s="52">
        <v>2</v>
      </c>
      <c r="L244" s="52">
        <v>2</v>
      </c>
      <c r="M244" s="16" t="s">
        <v>36</v>
      </c>
      <c r="N244" s="16" t="str">
        <f>VLOOKUP(M244,$F$4:$G$420,2,FALSE)</f>
        <v>Midwest</v>
      </c>
    </row>
    <row r="245" spans="1:14">
      <c r="A245" s="47">
        <v>1556</v>
      </c>
      <c r="B245" s="48">
        <v>39010</v>
      </c>
      <c r="C245" s="49" t="s">
        <v>94</v>
      </c>
      <c r="D245" s="50">
        <v>110082</v>
      </c>
      <c r="E245" s="51">
        <f t="shared" si="15"/>
        <v>52.924038461538458</v>
      </c>
      <c r="F245" s="66">
        <f t="shared" si="13"/>
        <v>8.1972222222222229</v>
      </c>
      <c r="G245" s="52">
        <v>16</v>
      </c>
      <c r="H245" s="52">
        <v>40</v>
      </c>
      <c r="I245" s="67" t="str">
        <f t="shared" si="14"/>
        <v>No</v>
      </c>
      <c r="J245" s="52">
        <v>3</v>
      </c>
      <c r="K245" s="52">
        <v>1</v>
      </c>
      <c r="L245" s="52">
        <v>1</v>
      </c>
      <c r="M245" s="16" t="s">
        <v>32</v>
      </c>
      <c r="N245" s="16" t="str">
        <f>VLOOKUP(M245,$F$4:$G$420,2,FALSE)</f>
        <v>C-Plains</v>
      </c>
    </row>
    <row r="246" spans="1:14">
      <c r="A246" s="47">
        <v>1557</v>
      </c>
      <c r="B246" s="48">
        <v>39893</v>
      </c>
      <c r="C246" s="49" t="s">
        <v>109</v>
      </c>
      <c r="D246" s="50">
        <v>96466</v>
      </c>
      <c r="E246" s="51">
        <f t="shared" si="15"/>
        <v>46.377884615384616</v>
      </c>
      <c r="F246" s="66">
        <f t="shared" si="13"/>
        <v>5.7777777777777777</v>
      </c>
      <c r="G246" s="52">
        <v>14</v>
      </c>
      <c r="H246" s="52">
        <v>27</v>
      </c>
      <c r="I246" s="67" t="str">
        <f t="shared" si="14"/>
        <v>No</v>
      </c>
      <c r="J246" s="52">
        <v>4</v>
      </c>
      <c r="K246" s="52">
        <v>1</v>
      </c>
      <c r="L246" s="52">
        <v>2</v>
      </c>
      <c r="M246" s="16" t="s">
        <v>35</v>
      </c>
      <c r="N246" s="16" t="str">
        <f>VLOOKUP(M246,$F$4:$G$420,2,FALSE)</f>
        <v>Northeast</v>
      </c>
    </row>
    <row r="247" spans="1:14">
      <c r="A247" s="47">
        <v>1558</v>
      </c>
      <c r="B247" s="48">
        <v>38189</v>
      </c>
      <c r="C247" s="49" t="s">
        <v>94</v>
      </c>
      <c r="D247" s="50">
        <v>93537</v>
      </c>
      <c r="E247" s="51">
        <f t="shared" si="15"/>
        <v>44.969711538461539</v>
      </c>
      <c r="F247" s="66">
        <f t="shared" si="13"/>
        <v>10.444444444444445</v>
      </c>
      <c r="G247" s="52">
        <v>14</v>
      </c>
      <c r="H247" s="52">
        <v>46</v>
      </c>
      <c r="I247" s="67" t="str">
        <f t="shared" si="14"/>
        <v>Yes</v>
      </c>
      <c r="J247" s="52">
        <v>3</v>
      </c>
      <c r="K247" s="52">
        <v>1</v>
      </c>
      <c r="L247" s="52">
        <v>2</v>
      </c>
      <c r="M247" s="16" t="s">
        <v>32</v>
      </c>
      <c r="N247" s="16" t="str">
        <f>VLOOKUP(M247,$F$4:$G$420,2,FALSE)</f>
        <v>C-Plains</v>
      </c>
    </row>
    <row r="248" spans="1:14">
      <c r="A248" s="47">
        <v>1559</v>
      </c>
      <c r="B248" s="48">
        <v>38358</v>
      </c>
      <c r="C248" s="49" t="s">
        <v>94</v>
      </c>
      <c r="D248" s="50">
        <v>92946</v>
      </c>
      <c r="E248" s="51">
        <f t="shared" si="15"/>
        <v>44.685576923076923</v>
      </c>
      <c r="F248" s="66">
        <f t="shared" si="13"/>
        <v>9.9861111111111107</v>
      </c>
      <c r="G248" s="52">
        <v>14</v>
      </c>
      <c r="H248" s="52">
        <v>45</v>
      </c>
      <c r="I248" s="67" t="str">
        <f t="shared" si="14"/>
        <v>No</v>
      </c>
      <c r="J248" s="52">
        <v>2</v>
      </c>
      <c r="K248" s="52">
        <v>1</v>
      </c>
      <c r="L248" s="52">
        <v>1</v>
      </c>
      <c r="M248" s="16" t="s">
        <v>35</v>
      </c>
      <c r="N248" s="16" t="str">
        <f>VLOOKUP(M248,$F$4:$G$420,2,FALSE)</f>
        <v>Northeast</v>
      </c>
    </row>
    <row r="249" spans="1:14">
      <c r="A249" s="47">
        <v>1560</v>
      </c>
      <c r="B249" s="48">
        <v>41035</v>
      </c>
      <c r="C249" s="49" t="s">
        <v>109</v>
      </c>
      <c r="D249" s="50">
        <v>88270</v>
      </c>
      <c r="E249" s="51">
        <f>D249/2080</f>
        <v>42.4375</v>
      </c>
      <c r="F249" s="66">
        <f t="shared" si="13"/>
        <v>2.6527777777777777</v>
      </c>
      <c r="G249" s="52">
        <v>14</v>
      </c>
      <c r="H249" s="52">
        <v>21</v>
      </c>
      <c r="I249" s="67" t="str">
        <f t="shared" si="14"/>
        <v>No</v>
      </c>
      <c r="J249" s="52">
        <v>3</v>
      </c>
      <c r="K249" s="52">
        <v>1</v>
      </c>
      <c r="L249" s="52">
        <v>2</v>
      </c>
      <c r="M249" s="16" t="s">
        <v>35</v>
      </c>
      <c r="N249" s="16" t="str">
        <f>VLOOKUP(M249,$F$4:$G$420,2,FALSE)</f>
        <v>Northeast</v>
      </c>
    </row>
    <row r="250" spans="1:14">
      <c r="A250" s="47">
        <v>1565</v>
      </c>
      <c r="B250" s="48">
        <v>39157</v>
      </c>
      <c r="C250" s="49" t="s">
        <v>94</v>
      </c>
      <c r="D250" s="50">
        <v>88712</v>
      </c>
      <c r="E250" s="51">
        <f t="shared" ref="E250:E294" si="16">D250/2080</f>
        <v>42.65</v>
      </c>
      <c r="F250" s="66">
        <f t="shared" si="13"/>
        <v>7.791666666666667</v>
      </c>
      <c r="G250" s="52">
        <v>14</v>
      </c>
      <c r="H250" s="52">
        <v>38</v>
      </c>
      <c r="I250" s="67" t="str">
        <f t="shared" si="14"/>
        <v>No</v>
      </c>
      <c r="J250" s="52">
        <v>3</v>
      </c>
      <c r="K250" s="52">
        <v>1</v>
      </c>
      <c r="L250" s="52">
        <v>1</v>
      </c>
      <c r="M250" s="16" t="s">
        <v>36</v>
      </c>
      <c r="N250" s="16" t="str">
        <f>VLOOKUP(M250,$F$4:$G$420,2,FALSE)</f>
        <v>Midwest</v>
      </c>
    </row>
    <row r="251" spans="1:14">
      <c r="A251" s="47">
        <v>1567</v>
      </c>
      <c r="B251" s="48">
        <v>41128</v>
      </c>
      <c r="C251" s="49" t="s">
        <v>97</v>
      </c>
      <c r="D251" s="50">
        <v>62960</v>
      </c>
      <c r="E251" s="51">
        <f t="shared" si="16"/>
        <v>30.26923076923077</v>
      </c>
      <c r="F251" s="66">
        <f t="shared" si="13"/>
        <v>2.4</v>
      </c>
      <c r="G251" s="52">
        <v>12</v>
      </c>
      <c r="H251" s="52">
        <v>20</v>
      </c>
      <c r="I251" s="67" t="str">
        <f t="shared" si="14"/>
        <v>No</v>
      </c>
      <c r="J251" s="52">
        <v>3</v>
      </c>
      <c r="K251" s="52">
        <v>2</v>
      </c>
      <c r="L251" s="52">
        <v>2</v>
      </c>
      <c r="M251" s="16" t="s">
        <v>36</v>
      </c>
      <c r="N251" s="16" t="str">
        <f>VLOOKUP(M251,$F$4:$G$420,2,FALSE)</f>
        <v>Midwest</v>
      </c>
    </row>
    <row r="252" spans="1:14">
      <c r="A252" s="47">
        <v>1568</v>
      </c>
      <c r="B252" s="48">
        <v>40216</v>
      </c>
      <c r="C252" s="49" t="s">
        <v>99</v>
      </c>
      <c r="D252" s="50">
        <v>137771</v>
      </c>
      <c r="E252" s="51">
        <f t="shared" si="16"/>
        <v>66.236057692307696</v>
      </c>
      <c r="F252" s="66">
        <f t="shared" si="13"/>
        <v>4.9000000000000004</v>
      </c>
      <c r="G252" s="52">
        <v>16</v>
      </c>
      <c r="H252" s="52">
        <v>32</v>
      </c>
      <c r="I252" s="67" t="str">
        <f t="shared" si="14"/>
        <v>No</v>
      </c>
      <c r="J252" s="52">
        <v>1</v>
      </c>
      <c r="K252" s="52">
        <v>1</v>
      </c>
      <c r="L252" s="52">
        <v>2</v>
      </c>
      <c r="M252" s="16" t="s">
        <v>32</v>
      </c>
      <c r="N252" s="16" t="str">
        <f>VLOOKUP(M252,$F$4:$G$420,2,FALSE)</f>
        <v>C-Plains</v>
      </c>
    </row>
    <row r="253" spans="1:14">
      <c r="A253" s="47">
        <v>1569</v>
      </c>
      <c r="B253" s="48">
        <v>40291</v>
      </c>
      <c r="C253" s="49" t="s">
        <v>106</v>
      </c>
      <c r="D253" s="50">
        <v>95254</v>
      </c>
      <c r="E253" s="51">
        <f t="shared" si="16"/>
        <v>45.795192307692311</v>
      </c>
      <c r="F253" s="66">
        <f t="shared" si="13"/>
        <v>4.6888888888888891</v>
      </c>
      <c r="G253" s="52">
        <v>16</v>
      </c>
      <c r="H253" s="52">
        <v>42</v>
      </c>
      <c r="I253" s="67" t="str">
        <f t="shared" si="14"/>
        <v>No</v>
      </c>
      <c r="J253" s="52">
        <v>3</v>
      </c>
      <c r="K253" s="52">
        <v>2</v>
      </c>
      <c r="L253" s="52">
        <v>2</v>
      </c>
      <c r="M253" s="16" t="s">
        <v>36</v>
      </c>
      <c r="N253" s="16" t="str">
        <f>VLOOKUP(M253,$F$4:$G$420,2,FALSE)</f>
        <v>Midwest</v>
      </c>
    </row>
    <row r="254" spans="1:14">
      <c r="A254" s="47">
        <v>1571</v>
      </c>
      <c r="B254" s="48">
        <v>39919</v>
      </c>
      <c r="C254" s="49" t="s">
        <v>94</v>
      </c>
      <c r="D254" s="50">
        <v>87917</v>
      </c>
      <c r="E254" s="51">
        <f t="shared" si="16"/>
        <v>42.267788461538458</v>
      </c>
      <c r="F254" s="66">
        <f t="shared" si="13"/>
        <v>5.708333333333333</v>
      </c>
      <c r="G254" s="52">
        <v>14</v>
      </c>
      <c r="H254" s="52">
        <v>33</v>
      </c>
      <c r="I254" s="67" t="str">
        <f t="shared" si="14"/>
        <v>No</v>
      </c>
      <c r="J254" s="52">
        <v>4</v>
      </c>
      <c r="K254" s="52">
        <v>1</v>
      </c>
      <c r="L254" s="52">
        <v>2</v>
      </c>
      <c r="M254" s="16" t="s">
        <v>35</v>
      </c>
      <c r="N254" s="16" t="str">
        <f>VLOOKUP(M254,$F$4:$G$420,2,FALSE)</f>
        <v>Northeast</v>
      </c>
    </row>
    <row r="255" spans="1:14">
      <c r="A255" s="47">
        <v>1575</v>
      </c>
      <c r="B255" s="48">
        <v>39848</v>
      </c>
      <c r="C255" s="49" t="s">
        <v>94</v>
      </c>
      <c r="D255" s="50">
        <v>90629</v>
      </c>
      <c r="E255" s="51">
        <f t="shared" si="16"/>
        <v>43.571634615384617</v>
      </c>
      <c r="F255" s="66">
        <f t="shared" si="13"/>
        <v>5.9083333333333332</v>
      </c>
      <c r="G255" s="52">
        <v>14</v>
      </c>
      <c r="H255" s="52">
        <v>34</v>
      </c>
      <c r="I255" s="67" t="str">
        <f t="shared" si="14"/>
        <v>No</v>
      </c>
      <c r="J255" s="52">
        <v>3</v>
      </c>
      <c r="K255" s="52">
        <v>1</v>
      </c>
      <c r="L255" s="52">
        <v>1</v>
      </c>
      <c r="M255" s="16" t="s">
        <v>36</v>
      </c>
      <c r="N255" s="16" t="str">
        <f>VLOOKUP(M255,$F$4:$G$420,2,FALSE)</f>
        <v>Midwest</v>
      </c>
    </row>
    <row r="256" spans="1:14">
      <c r="A256" s="47">
        <v>1579</v>
      </c>
      <c r="B256" s="48">
        <v>38364</v>
      </c>
      <c r="C256" s="49" t="s">
        <v>94</v>
      </c>
      <c r="D256" s="50">
        <v>102580</v>
      </c>
      <c r="E256" s="51">
        <f t="shared" si="16"/>
        <v>49.317307692307693</v>
      </c>
      <c r="F256" s="66">
        <f t="shared" si="13"/>
        <v>9.969444444444445</v>
      </c>
      <c r="G256" s="52">
        <v>16</v>
      </c>
      <c r="H256" s="52">
        <v>45</v>
      </c>
      <c r="I256" s="67" t="str">
        <f t="shared" si="14"/>
        <v>No</v>
      </c>
      <c r="J256" s="52">
        <v>1</v>
      </c>
      <c r="K256" s="52">
        <v>1</v>
      </c>
      <c r="L256" s="52">
        <v>1</v>
      </c>
      <c r="M256" s="16" t="s">
        <v>36</v>
      </c>
      <c r="N256" s="16" t="str">
        <f>VLOOKUP(M256,$F$4:$G$420,2,FALSE)</f>
        <v>Midwest</v>
      </c>
    </row>
    <row r="257" spans="1:14">
      <c r="A257" s="47">
        <v>1580</v>
      </c>
      <c r="B257" s="48">
        <v>40437</v>
      </c>
      <c r="C257" s="49" t="s">
        <v>109</v>
      </c>
      <c r="D257" s="50">
        <v>93342</v>
      </c>
      <c r="E257" s="51">
        <f t="shared" si="16"/>
        <v>44.875961538461539</v>
      </c>
      <c r="F257" s="66">
        <f t="shared" si="13"/>
        <v>4.291666666666667</v>
      </c>
      <c r="G257" s="52">
        <v>16</v>
      </c>
      <c r="H257" s="52">
        <v>22</v>
      </c>
      <c r="I257" s="67" t="str">
        <f t="shared" si="14"/>
        <v>No</v>
      </c>
      <c r="J257" s="52">
        <v>3</v>
      </c>
      <c r="K257" s="52">
        <v>1</v>
      </c>
      <c r="L257" s="52">
        <v>2</v>
      </c>
      <c r="M257" s="16" t="s">
        <v>35</v>
      </c>
      <c r="N257" s="16" t="str">
        <f>VLOOKUP(M257,$F$4:$G$420,2,FALSE)</f>
        <v>Northeast</v>
      </c>
    </row>
    <row r="258" spans="1:14">
      <c r="A258" s="47">
        <v>1584</v>
      </c>
      <c r="B258" s="48">
        <v>36234</v>
      </c>
      <c r="C258" s="49" t="s">
        <v>94</v>
      </c>
      <c r="D258" s="50">
        <v>110239</v>
      </c>
      <c r="E258" s="51">
        <f t="shared" si="16"/>
        <v>52.999519230769231</v>
      </c>
      <c r="F258" s="66">
        <f t="shared" si="13"/>
        <v>15.794444444444444</v>
      </c>
      <c r="G258" s="52">
        <v>16</v>
      </c>
      <c r="H258" s="52">
        <v>54</v>
      </c>
      <c r="I258" s="67" t="str">
        <f t="shared" si="14"/>
        <v>Yes</v>
      </c>
      <c r="J258" s="52">
        <v>1</v>
      </c>
      <c r="K258" s="52">
        <v>1</v>
      </c>
      <c r="L258" s="52">
        <v>2</v>
      </c>
      <c r="M258" s="16" t="s">
        <v>35</v>
      </c>
      <c r="N258" s="16" t="str">
        <f>VLOOKUP(M258,$F$4:$G$420,2,FALSE)</f>
        <v>Northeast</v>
      </c>
    </row>
    <row r="259" spans="1:14">
      <c r="A259" s="47">
        <v>1588</v>
      </c>
      <c r="B259" s="53">
        <v>37485</v>
      </c>
      <c r="C259" s="49" t="s">
        <v>94</v>
      </c>
      <c r="D259" s="50">
        <v>105566</v>
      </c>
      <c r="E259" s="51">
        <f t="shared" si="16"/>
        <v>50.752884615384616</v>
      </c>
      <c r="F259" s="66">
        <f t="shared" si="13"/>
        <v>12.372222222222222</v>
      </c>
      <c r="G259" s="52">
        <v>16</v>
      </c>
      <c r="H259" s="52">
        <v>48</v>
      </c>
      <c r="I259" s="67" t="str">
        <f t="shared" si="14"/>
        <v>Yes</v>
      </c>
      <c r="J259" s="52">
        <v>2</v>
      </c>
      <c r="K259" s="52">
        <v>1</v>
      </c>
      <c r="L259" s="52">
        <v>1</v>
      </c>
      <c r="M259" s="16" t="s">
        <v>35</v>
      </c>
      <c r="N259" s="16" t="str">
        <f>VLOOKUP(M259,$F$4:$G$420,2,FALSE)</f>
        <v>Northeast</v>
      </c>
    </row>
    <row r="260" spans="1:14">
      <c r="A260" s="47">
        <v>1589</v>
      </c>
      <c r="B260" s="48">
        <v>41379</v>
      </c>
      <c r="C260" s="49" t="s">
        <v>115</v>
      </c>
      <c r="D260" s="50">
        <v>101233</v>
      </c>
      <c r="E260" s="51">
        <f t="shared" si="16"/>
        <v>48.669711538461542</v>
      </c>
      <c r="F260" s="66">
        <f t="shared" si="13"/>
        <v>1.711111111111111</v>
      </c>
      <c r="G260" s="52">
        <v>16</v>
      </c>
      <c r="H260" s="52">
        <v>25</v>
      </c>
      <c r="I260" s="67" t="str">
        <f t="shared" si="14"/>
        <v>No</v>
      </c>
      <c r="J260" s="52">
        <v>3</v>
      </c>
      <c r="K260" s="52">
        <v>2</v>
      </c>
      <c r="L260" s="52">
        <v>2</v>
      </c>
      <c r="M260" s="16" t="s">
        <v>36</v>
      </c>
      <c r="N260" s="16" t="str">
        <f>VLOOKUP(M260,$F$4:$G$420,2,FALSE)</f>
        <v>Midwest</v>
      </c>
    </row>
    <row r="261" spans="1:14">
      <c r="A261" s="47">
        <v>1591</v>
      </c>
      <c r="B261" s="53">
        <v>39641</v>
      </c>
      <c r="C261" s="49" t="s">
        <v>94</v>
      </c>
      <c r="D261" s="50">
        <v>93213</v>
      </c>
      <c r="E261" s="51">
        <f t="shared" si="16"/>
        <v>44.813942307692308</v>
      </c>
      <c r="F261" s="66">
        <f t="shared" si="13"/>
        <v>6.4694444444444441</v>
      </c>
      <c r="G261" s="52">
        <v>14</v>
      </c>
      <c r="H261" s="52">
        <v>35</v>
      </c>
      <c r="I261" s="67" t="str">
        <f t="shared" si="14"/>
        <v>No</v>
      </c>
      <c r="J261" s="52">
        <v>3</v>
      </c>
      <c r="K261" s="52">
        <v>1</v>
      </c>
      <c r="L261" s="52">
        <v>1</v>
      </c>
      <c r="M261" s="16" t="s">
        <v>36</v>
      </c>
      <c r="N261" s="16" t="str">
        <f>VLOOKUP(M261,$F$4:$G$420,2,FALSE)</f>
        <v>Midwest</v>
      </c>
    </row>
    <row r="262" spans="1:14">
      <c r="A262" s="47">
        <v>1593</v>
      </c>
      <c r="B262" s="48">
        <v>39675</v>
      </c>
      <c r="C262" s="49" t="s">
        <v>97</v>
      </c>
      <c r="D262" s="50">
        <v>77891</v>
      </c>
      <c r="E262" s="51">
        <f t="shared" si="16"/>
        <v>37.447596153846156</v>
      </c>
      <c r="F262" s="66">
        <f t="shared" si="13"/>
        <v>6.3777777777777782</v>
      </c>
      <c r="G262" s="52">
        <v>12</v>
      </c>
      <c r="H262" s="52">
        <v>38</v>
      </c>
      <c r="I262" s="67" t="str">
        <f t="shared" si="14"/>
        <v>No</v>
      </c>
      <c r="J262" s="52">
        <v>1</v>
      </c>
      <c r="K262" s="52">
        <v>2</v>
      </c>
      <c r="L262" s="52">
        <v>1</v>
      </c>
      <c r="M262" s="16" t="s">
        <v>32</v>
      </c>
      <c r="N262" s="16" t="str">
        <f>VLOOKUP(M262,$F$4:$G$420,2,FALSE)</f>
        <v>C-Plains</v>
      </c>
    </row>
    <row r="263" spans="1:14">
      <c r="A263" s="47">
        <v>1596</v>
      </c>
      <c r="B263" s="48">
        <v>39976</v>
      </c>
      <c r="C263" s="49" t="s">
        <v>15</v>
      </c>
      <c r="D263" s="50">
        <v>231276</v>
      </c>
      <c r="E263" s="51">
        <f t="shared" si="16"/>
        <v>111.19038461538462</v>
      </c>
      <c r="F263" s="66">
        <f t="shared" si="13"/>
        <v>5.552777777777778</v>
      </c>
      <c r="G263" s="52">
        <v>19</v>
      </c>
      <c r="H263" s="52">
        <v>42</v>
      </c>
      <c r="I263" s="67" t="str">
        <f t="shared" si="14"/>
        <v>No</v>
      </c>
      <c r="J263" s="52">
        <v>3</v>
      </c>
      <c r="K263" s="52">
        <v>1</v>
      </c>
      <c r="L263" s="52">
        <v>2</v>
      </c>
      <c r="M263" s="16" t="s">
        <v>35</v>
      </c>
      <c r="N263" s="16" t="str">
        <f>VLOOKUP(M263,$F$4:$G$420,2,FALSE)</f>
        <v>Northeast</v>
      </c>
    </row>
    <row r="264" spans="1:14">
      <c r="A264" s="47">
        <v>1597</v>
      </c>
      <c r="B264" s="48">
        <v>40867</v>
      </c>
      <c r="C264" s="49" t="s">
        <v>100</v>
      </c>
      <c r="D264" s="50">
        <v>170293</v>
      </c>
      <c r="E264" s="51">
        <f t="shared" si="16"/>
        <v>81.871634615384622</v>
      </c>
      <c r="F264" s="66">
        <f t="shared" si="13"/>
        <v>3.1138888888888889</v>
      </c>
      <c r="G264" s="52">
        <v>19</v>
      </c>
      <c r="H264" s="52">
        <v>34</v>
      </c>
      <c r="I264" s="67" t="str">
        <f t="shared" si="14"/>
        <v>No</v>
      </c>
      <c r="J264" s="52">
        <v>3</v>
      </c>
      <c r="K264" s="52">
        <v>1</v>
      </c>
      <c r="L264" s="52">
        <v>1</v>
      </c>
      <c r="M264" s="16" t="s">
        <v>36</v>
      </c>
      <c r="N264" s="16" t="str">
        <f>VLOOKUP(M264,$F$4:$G$420,2,FALSE)</f>
        <v>Midwest</v>
      </c>
    </row>
    <row r="265" spans="1:14">
      <c r="A265" s="47">
        <v>1598</v>
      </c>
      <c r="B265" s="48">
        <v>41320</v>
      </c>
      <c r="C265" s="49" t="s">
        <v>94</v>
      </c>
      <c r="D265" s="50">
        <v>89661</v>
      </c>
      <c r="E265" s="51">
        <f t="shared" si="16"/>
        <v>43.106250000000003</v>
      </c>
      <c r="F265" s="66">
        <f t="shared" si="13"/>
        <v>1.8777777777777778</v>
      </c>
      <c r="G265" s="52">
        <v>12</v>
      </c>
      <c r="H265" s="52">
        <v>19</v>
      </c>
      <c r="I265" s="67" t="str">
        <f t="shared" si="14"/>
        <v>No</v>
      </c>
      <c r="J265" s="52">
        <v>3</v>
      </c>
      <c r="K265" s="52">
        <v>1</v>
      </c>
      <c r="L265" s="52">
        <v>2</v>
      </c>
      <c r="M265" s="16" t="s">
        <v>35</v>
      </c>
      <c r="N265" s="16" t="str">
        <f>VLOOKUP(M265,$F$4:$G$420,2,FALSE)</f>
        <v>Northeast</v>
      </c>
    </row>
    <row r="266" spans="1:14">
      <c r="A266" s="47">
        <v>1607</v>
      </c>
      <c r="B266" s="48">
        <v>36234</v>
      </c>
      <c r="C266" s="49" t="s">
        <v>100</v>
      </c>
      <c r="D266" s="50">
        <v>175375</v>
      </c>
      <c r="E266" s="51">
        <f t="shared" si="16"/>
        <v>84.31490384615384</v>
      </c>
      <c r="F266" s="66">
        <f t="shared" si="13"/>
        <v>15.794444444444444</v>
      </c>
      <c r="G266" s="52">
        <v>19</v>
      </c>
      <c r="H266" s="52">
        <v>44</v>
      </c>
      <c r="I266" s="67" t="str">
        <f t="shared" si="14"/>
        <v>Yes</v>
      </c>
      <c r="J266" s="52">
        <v>3</v>
      </c>
      <c r="K266" s="52">
        <v>2</v>
      </c>
      <c r="L266" s="52">
        <v>1</v>
      </c>
      <c r="M266" s="16" t="s">
        <v>36</v>
      </c>
      <c r="N266" s="16" t="str">
        <f>VLOOKUP(M266,$F$4:$G$420,2,FALSE)</f>
        <v>Midwest</v>
      </c>
    </row>
    <row r="267" spans="1:14">
      <c r="A267" s="47">
        <v>1608</v>
      </c>
      <c r="B267" s="48">
        <v>39918</v>
      </c>
      <c r="C267" s="49" t="s">
        <v>101</v>
      </c>
      <c r="D267" s="50">
        <v>133258</v>
      </c>
      <c r="E267" s="51">
        <f t="shared" si="16"/>
        <v>64.066346153846155</v>
      </c>
      <c r="F267" s="66">
        <f t="shared" si="13"/>
        <v>5.7111111111111112</v>
      </c>
      <c r="G267" s="52">
        <v>16</v>
      </c>
      <c r="H267" s="52">
        <v>53</v>
      </c>
      <c r="I267" s="67" t="str">
        <f t="shared" si="14"/>
        <v>No</v>
      </c>
      <c r="J267" s="52">
        <v>3</v>
      </c>
      <c r="K267" s="52">
        <v>1</v>
      </c>
      <c r="L267" s="52">
        <v>1</v>
      </c>
      <c r="M267" s="16" t="s">
        <v>35</v>
      </c>
      <c r="N267" s="16" t="str">
        <f>VLOOKUP(M267,$F$4:$G$420,2,FALSE)</f>
        <v>Northeast</v>
      </c>
    </row>
    <row r="268" spans="1:14">
      <c r="A268" s="47">
        <v>1609</v>
      </c>
      <c r="B268" s="48">
        <v>40744</v>
      </c>
      <c r="C268" s="49" t="s">
        <v>94</v>
      </c>
      <c r="D268" s="50">
        <v>83266</v>
      </c>
      <c r="E268" s="51">
        <f t="shared" si="16"/>
        <v>40.031730769230769</v>
      </c>
      <c r="F268" s="66">
        <f t="shared" ref="F268:F331" si="17">YEARFRAC($F$9,B268)</f>
        <v>3.4472222222222224</v>
      </c>
      <c r="G268" s="52">
        <v>14</v>
      </c>
      <c r="H268" s="52">
        <v>26</v>
      </c>
      <c r="I268" s="67" t="str">
        <f t="shared" ref="I268:I331" si="18">IF(F268&gt;10,"Yes","No")</f>
        <v>No</v>
      </c>
      <c r="J268" s="52">
        <v>3</v>
      </c>
      <c r="K268" s="52">
        <v>1</v>
      </c>
      <c r="L268" s="52">
        <v>2</v>
      </c>
      <c r="M268" s="16" t="s">
        <v>32</v>
      </c>
      <c r="N268" s="16" t="str">
        <f>VLOOKUP(M268,$F$4:$G$420,2,FALSE)</f>
        <v>C-Plains</v>
      </c>
    </row>
    <row r="269" spans="1:14">
      <c r="A269" s="47">
        <v>1611</v>
      </c>
      <c r="B269" s="48">
        <v>39348</v>
      </c>
      <c r="C269" s="49" t="s">
        <v>94</v>
      </c>
      <c r="D269" s="50">
        <v>96378</v>
      </c>
      <c r="E269" s="51">
        <f t="shared" si="16"/>
        <v>46.335576923076921</v>
      </c>
      <c r="F269" s="66">
        <f t="shared" si="17"/>
        <v>7.2722222222222221</v>
      </c>
      <c r="G269" s="52">
        <v>14</v>
      </c>
      <c r="H269" s="52">
        <v>38</v>
      </c>
      <c r="I269" s="67" t="str">
        <f t="shared" si="18"/>
        <v>No</v>
      </c>
      <c r="J269" s="52">
        <v>3</v>
      </c>
      <c r="K269" s="52">
        <v>1</v>
      </c>
      <c r="L269" s="52">
        <v>1</v>
      </c>
      <c r="M269" s="16" t="s">
        <v>35</v>
      </c>
      <c r="N269" s="16" t="str">
        <f>VLOOKUP(M269,$F$4:$G$420,2,FALSE)</f>
        <v>Northeast</v>
      </c>
    </row>
    <row r="270" spans="1:14">
      <c r="A270" s="47">
        <v>1612</v>
      </c>
      <c r="B270" s="48">
        <v>40608</v>
      </c>
      <c r="C270" s="49" t="s">
        <v>97</v>
      </c>
      <c r="D270" s="50">
        <v>67800</v>
      </c>
      <c r="E270" s="51">
        <f t="shared" si="16"/>
        <v>32.596153846153847</v>
      </c>
      <c r="F270" s="66">
        <f t="shared" si="17"/>
        <v>3.8194444444444446</v>
      </c>
      <c r="G270" s="52">
        <v>12</v>
      </c>
      <c r="H270" s="52">
        <v>25</v>
      </c>
      <c r="I270" s="67" t="str">
        <f t="shared" si="18"/>
        <v>No</v>
      </c>
      <c r="J270" s="52">
        <v>2</v>
      </c>
      <c r="K270" s="52">
        <v>1</v>
      </c>
      <c r="L270" s="52">
        <v>1</v>
      </c>
      <c r="M270" s="16" t="s">
        <v>32</v>
      </c>
      <c r="N270" s="16" t="str">
        <f>VLOOKUP(M270,$F$4:$G$420,2,FALSE)</f>
        <v>C-Plains</v>
      </c>
    </row>
    <row r="271" spans="1:14">
      <c r="A271" s="47">
        <v>1613</v>
      </c>
      <c r="B271" s="48">
        <v>41033</v>
      </c>
      <c r="C271" s="49" t="s">
        <v>94</v>
      </c>
      <c r="D271" s="50">
        <v>82496</v>
      </c>
      <c r="E271" s="51">
        <f t="shared" si="16"/>
        <v>39.661538461538463</v>
      </c>
      <c r="F271" s="66">
        <f t="shared" si="17"/>
        <v>2.6583333333333332</v>
      </c>
      <c r="G271" s="52">
        <v>14</v>
      </c>
      <c r="H271" s="52">
        <v>24</v>
      </c>
      <c r="I271" s="67" t="str">
        <f t="shared" si="18"/>
        <v>No</v>
      </c>
      <c r="J271" s="52">
        <v>1</v>
      </c>
      <c r="K271" s="52">
        <v>1</v>
      </c>
      <c r="L271" s="52">
        <v>1</v>
      </c>
      <c r="M271" s="16" t="s">
        <v>35</v>
      </c>
      <c r="N271" s="16" t="str">
        <f>VLOOKUP(M271,$F$4:$G$420,2,FALSE)</f>
        <v>Northeast</v>
      </c>
    </row>
    <row r="272" spans="1:14">
      <c r="A272" s="47">
        <v>1616</v>
      </c>
      <c r="B272" s="48">
        <v>40071</v>
      </c>
      <c r="C272" s="49" t="s">
        <v>110</v>
      </c>
      <c r="D272" s="50">
        <v>115027</v>
      </c>
      <c r="E272" s="51">
        <f t="shared" si="16"/>
        <v>55.301442307692305</v>
      </c>
      <c r="F272" s="66">
        <f t="shared" si="17"/>
        <v>5.2944444444444443</v>
      </c>
      <c r="G272" s="52">
        <v>16</v>
      </c>
      <c r="H272" s="52">
        <v>34</v>
      </c>
      <c r="I272" s="67" t="str">
        <f t="shared" si="18"/>
        <v>No</v>
      </c>
      <c r="J272" s="52">
        <v>3</v>
      </c>
      <c r="K272" s="52">
        <v>2</v>
      </c>
      <c r="L272" s="52">
        <v>2</v>
      </c>
      <c r="M272" s="16" t="s">
        <v>35</v>
      </c>
      <c r="N272" s="16" t="str">
        <f>VLOOKUP(M272,$F$4:$G$420,2,FALSE)</f>
        <v>Northeast</v>
      </c>
    </row>
    <row r="273" spans="1:14">
      <c r="A273" s="47">
        <v>1617</v>
      </c>
      <c r="B273" s="48">
        <v>38938</v>
      </c>
      <c r="C273" s="49" t="s">
        <v>107</v>
      </c>
      <c r="D273" s="50">
        <v>166818</v>
      </c>
      <c r="E273" s="51">
        <f t="shared" si="16"/>
        <v>80.200961538461542</v>
      </c>
      <c r="F273" s="66">
        <f t="shared" si="17"/>
        <v>8.3944444444444439</v>
      </c>
      <c r="G273" s="52">
        <v>19</v>
      </c>
      <c r="H273" s="52">
        <v>48</v>
      </c>
      <c r="I273" s="67" t="str">
        <f t="shared" si="18"/>
        <v>No</v>
      </c>
      <c r="J273" s="52">
        <v>3</v>
      </c>
      <c r="K273" s="52">
        <v>1</v>
      </c>
      <c r="L273" s="52">
        <v>1</v>
      </c>
      <c r="M273" s="16" t="s">
        <v>32</v>
      </c>
      <c r="N273" s="16" t="str">
        <f>VLOOKUP(M273,$F$4:$G$420,2,FALSE)</f>
        <v>C-Plains</v>
      </c>
    </row>
    <row r="274" spans="1:14">
      <c r="A274" s="47">
        <v>1619</v>
      </c>
      <c r="B274" s="53">
        <v>39389</v>
      </c>
      <c r="C274" s="49" t="s">
        <v>94</v>
      </c>
      <c r="D274" s="50">
        <v>95641</v>
      </c>
      <c r="E274" s="51">
        <f t="shared" si="16"/>
        <v>45.981250000000003</v>
      </c>
      <c r="F274" s="66">
        <f t="shared" si="17"/>
        <v>7.1611111111111114</v>
      </c>
      <c r="G274" s="52">
        <v>14</v>
      </c>
      <c r="H274" s="52">
        <v>36</v>
      </c>
      <c r="I274" s="67" t="str">
        <f t="shared" si="18"/>
        <v>No</v>
      </c>
      <c r="J274" s="52">
        <v>3</v>
      </c>
      <c r="K274" s="52">
        <v>1</v>
      </c>
      <c r="L274" s="52">
        <v>1</v>
      </c>
      <c r="M274" s="16" t="s">
        <v>32</v>
      </c>
      <c r="N274" s="16" t="str">
        <f>VLOOKUP(M274,$F$4:$G$420,2,FALSE)</f>
        <v>C-Plains</v>
      </c>
    </row>
    <row r="275" spans="1:14">
      <c r="A275" s="47">
        <v>1620</v>
      </c>
      <c r="B275" s="48">
        <v>41432</v>
      </c>
      <c r="C275" s="49" t="s">
        <v>109</v>
      </c>
      <c r="D275" s="50">
        <v>85248</v>
      </c>
      <c r="E275" s="51">
        <f t="shared" si="16"/>
        <v>40.984615384615381</v>
      </c>
      <c r="F275" s="66">
        <f t="shared" si="17"/>
        <v>1.5666666666666667</v>
      </c>
      <c r="G275" s="52">
        <v>14</v>
      </c>
      <c r="H275" s="52">
        <v>18</v>
      </c>
      <c r="I275" s="67" t="str">
        <f t="shared" si="18"/>
        <v>No</v>
      </c>
      <c r="J275" s="52">
        <v>1</v>
      </c>
      <c r="K275" s="52">
        <v>2</v>
      </c>
      <c r="L275" s="52">
        <v>2</v>
      </c>
      <c r="M275" s="16" t="s">
        <v>32</v>
      </c>
      <c r="N275" s="16" t="str">
        <f>VLOOKUP(M275,$F$4:$G$420,2,FALSE)</f>
        <v>C-Plains</v>
      </c>
    </row>
    <row r="276" spans="1:14">
      <c r="A276" s="47">
        <v>1622</v>
      </c>
      <c r="B276" s="48">
        <v>40945</v>
      </c>
      <c r="C276" s="49" t="s">
        <v>97</v>
      </c>
      <c r="D276" s="50">
        <v>73047</v>
      </c>
      <c r="E276" s="51">
        <f t="shared" si="16"/>
        <v>35.118749999999999</v>
      </c>
      <c r="F276" s="66">
        <f t="shared" si="17"/>
        <v>2.9027777777777777</v>
      </c>
      <c r="G276" s="52">
        <v>12</v>
      </c>
      <c r="H276" s="52">
        <v>21</v>
      </c>
      <c r="I276" s="67" t="str">
        <f t="shared" si="18"/>
        <v>No</v>
      </c>
      <c r="J276" s="52">
        <v>3</v>
      </c>
      <c r="K276" s="52">
        <v>2</v>
      </c>
      <c r="L276" s="52">
        <v>2</v>
      </c>
      <c r="M276" s="16" t="s">
        <v>35</v>
      </c>
      <c r="N276" s="16" t="str">
        <f>VLOOKUP(M276,$F$4:$G$420,2,FALSE)</f>
        <v>Northeast</v>
      </c>
    </row>
    <row r="277" spans="1:14">
      <c r="A277" s="47">
        <v>1623</v>
      </c>
      <c r="B277" s="48">
        <v>40972</v>
      </c>
      <c r="C277" s="49" t="s">
        <v>107</v>
      </c>
      <c r="D277" s="50">
        <v>114153</v>
      </c>
      <c r="E277" s="51">
        <f t="shared" si="16"/>
        <v>54.881250000000001</v>
      </c>
      <c r="F277" s="66">
        <f t="shared" si="17"/>
        <v>2.8250000000000002</v>
      </c>
      <c r="G277" s="52">
        <v>16</v>
      </c>
      <c r="H277" s="52">
        <v>28</v>
      </c>
      <c r="I277" s="67" t="str">
        <f t="shared" si="18"/>
        <v>No</v>
      </c>
      <c r="J277" s="52">
        <v>2</v>
      </c>
      <c r="K277" s="52">
        <v>1</v>
      </c>
      <c r="L277" s="52">
        <v>1</v>
      </c>
      <c r="M277" s="16" t="s">
        <v>36</v>
      </c>
      <c r="N277" s="16" t="str">
        <f>VLOOKUP(M277,$F$4:$G$420,2,FALSE)</f>
        <v>Midwest</v>
      </c>
    </row>
    <row r="278" spans="1:14">
      <c r="A278" s="47">
        <v>1625</v>
      </c>
      <c r="B278" s="48">
        <v>40068</v>
      </c>
      <c r="C278" s="49" t="s">
        <v>105</v>
      </c>
      <c r="D278" s="50">
        <v>90346</v>
      </c>
      <c r="E278" s="51">
        <f t="shared" si="16"/>
        <v>43.435576923076923</v>
      </c>
      <c r="F278" s="66">
        <f t="shared" si="17"/>
        <v>5.302777777777778</v>
      </c>
      <c r="G278" s="52">
        <v>16</v>
      </c>
      <c r="H278" s="52">
        <v>31</v>
      </c>
      <c r="I278" s="67" t="str">
        <f t="shared" si="18"/>
        <v>No</v>
      </c>
      <c r="J278" s="52">
        <v>3</v>
      </c>
      <c r="K278" s="52">
        <v>1</v>
      </c>
      <c r="L278" s="52">
        <v>1</v>
      </c>
      <c r="M278" s="16" t="s">
        <v>36</v>
      </c>
      <c r="N278" s="16" t="str">
        <f>VLOOKUP(M278,$F$4:$G$420,2,FALSE)</f>
        <v>Midwest</v>
      </c>
    </row>
    <row r="279" spans="1:14">
      <c r="A279" s="47">
        <v>1626</v>
      </c>
      <c r="B279" s="48">
        <v>41098</v>
      </c>
      <c r="C279" s="49" t="s">
        <v>109</v>
      </c>
      <c r="D279" s="50">
        <v>99141</v>
      </c>
      <c r="E279" s="51">
        <f t="shared" si="16"/>
        <v>47.663942307692309</v>
      </c>
      <c r="F279" s="66">
        <f t="shared" si="17"/>
        <v>2.4805555555555556</v>
      </c>
      <c r="G279" s="52">
        <v>16</v>
      </c>
      <c r="H279" s="52">
        <v>21</v>
      </c>
      <c r="I279" s="67" t="str">
        <f t="shared" si="18"/>
        <v>No</v>
      </c>
      <c r="J279" s="52">
        <v>3</v>
      </c>
      <c r="K279" s="52">
        <v>2</v>
      </c>
      <c r="L279" s="52">
        <v>2</v>
      </c>
      <c r="M279" s="16" t="s">
        <v>32</v>
      </c>
      <c r="N279" s="16" t="str">
        <f>VLOOKUP(M279,$F$4:$G$420,2,FALSE)</f>
        <v>C-Plains</v>
      </c>
    </row>
    <row r="280" spans="1:14">
      <c r="A280" s="47">
        <v>1629</v>
      </c>
      <c r="B280" s="48">
        <v>40790</v>
      </c>
      <c r="C280" s="49" t="s">
        <v>97</v>
      </c>
      <c r="D280" s="50">
        <v>65550</v>
      </c>
      <c r="E280" s="51">
        <f t="shared" si="16"/>
        <v>31.514423076923077</v>
      </c>
      <c r="F280" s="66">
        <f t="shared" si="17"/>
        <v>3.3250000000000002</v>
      </c>
      <c r="G280" s="52">
        <v>12</v>
      </c>
      <c r="H280" s="52">
        <v>24</v>
      </c>
      <c r="I280" s="67" t="str">
        <f t="shared" si="18"/>
        <v>No</v>
      </c>
      <c r="J280" s="52">
        <v>1</v>
      </c>
      <c r="K280" s="52">
        <v>1</v>
      </c>
      <c r="L280" s="52">
        <v>1</v>
      </c>
      <c r="M280" s="16" t="s">
        <v>36</v>
      </c>
      <c r="N280" s="16" t="str">
        <f>VLOOKUP(M280,$F$4:$G$420,2,FALSE)</f>
        <v>Midwest</v>
      </c>
    </row>
    <row r="281" spans="1:14">
      <c r="A281" s="47">
        <v>1630</v>
      </c>
      <c r="B281" s="48">
        <v>39703</v>
      </c>
      <c r="C281" s="49" t="s">
        <v>97</v>
      </c>
      <c r="D281" s="50">
        <v>77650</v>
      </c>
      <c r="E281" s="51">
        <f t="shared" si="16"/>
        <v>37.331730769230766</v>
      </c>
      <c r="F281" s="66">
        <f t="shared" si="17"/>
        <v>6.302777777777778</v>
      </c>
      <c r="G281" s="52">
        <v>12</v>
      </c>
      <c r="H281" s="52">
        <v>36</v>
      </c>
      <c r="I281" s="67" t="str">
        <f t="shared" si="18"/>
        <v>No</v>
      </c>
      <c r="J281" s="52">
        <v>3</v>
      </c>
      <c r="K281" s="52">
        <v>1</v>
      </c>
      <c r="L281" s="52">
        <v>1</v>
      </c>
      <c r="M281" s="16" t="s">
        <v>36</v>
      </c>
      <c r="N281" s="16" t="str">
        <f>VLOOKUP(M281,$F$4:$G$420,2,FALSE)</f>
        <v>Midwest</v>
      </c>
    </row>
    <row r="282" spans="1:14">
      <c r="A282" s="47">
        <v>1636</v>
      </c>
      <c r="B282" s="48">
        <v>39920</v>
      </c>
      <c r="C282" s="49" t="s">
        <v>109</v>
      </c>
      <c r="D282" s="50">
        <v>85671</v>
      </c>
      <c r="E282" s="51">
        <f t="shared" si="16"/>
        <v>41.187980769230769</v>
      </c>
      <c r="F282" s="66">
        <f t="shared" si="17"/>
        <v>5.7055555555555557</v>
      </c>
      <c r="G282" s="52">
        <v>16</v>
      </c>
      <c r="H282" s="52">
        <v>24</v>
      </c>
      <c r="I282" s="67" t="str">
        <f t="shared" si="18"/>
        <v>No</v>
      </c>
      <c r="J282" s="52">
        <v>4</v>
      </c>
      <c r="K282" s="52">
        <v>1</v>
      </c>
      <c r="L282" s="52">
        <v>1</v>
      </c>
      <c r="M282" s="16" t="s">
        <v>32</v>
      </c>
      <c r="N282" s="16" t="str">
        <f>VLOOKUP(M282,$F$4:$G$420,2,FALSE)</f>
        <v>C-Plains</v>
      </c>
    </row>
    <row r="283" spans="1:14">
      <c r="A283" s="47">
        <v>1637</v>
      </c>
      <c r="B283" s="48">
        <v>40701</v>
      </c>
      <c r="C283" s="49" t="s">
        <v>101</v>
      </c>
      <c r="D283" s="50">
        <v>114494</v>
      </c>
      <c r="E283" s="51">
        <f t="shared" si="16"/>
        <v>55.045192307692311</v>
      </c>
      <c r="F283" s="66">
        <f t="shared" si="17"/>
        <v>3.5666666666666669</v>
      </c>
      <c r="G283" s="52">
        <v>16</v>
      </c>
      <c r="H283" s="52">
        <v>37</v>
      </c>
      <c r="I283" s="67" t="str">
        <f t="shared" si="18"/>
        <v>No</v>
      </c>
      <c r="J283" s="52">
        <v>4</v>
      </c>
      <c r="K283" s="52">
        <v>1</v>
      </c>
      <c r="L283" s="52">
        <v>1</v>
      </c>
      <c r="M283" s="16" t="s">
        <v>35</v>
      </c>
      <c r="N283" s="16" t="str">
        <f>VLOOKUP(M283,$F$4:$G$420,2,FALSE)</f>
        <v>Northeast</v>
      </c>
    </row>
    <row r="284" spans="1:14">
      <c r="A284" s="47">
        <v>1638</v>
      </c>
      <c r="B284" s="48">
        <v>39326</v>
      </c>
      <c r="C284" s="49" t="s">
        <v>94</v>
      </c>
      <c r="D284" s="50">
        <v>96787</v>
      </c>
      <c r="E284" s="51">
        <f t="shared" si="16"/>
        <v>46.532211538461539</v>
      </c>
      <c r="F284" s="66">
        <f t="shared" si="17"/>
        <v>7.333333333333333</v>
      </c>
      <c r="G284" s="52">
        <v>14</v>
      </c>
      <c r="H284" s="52">
        <v>38</v>
      </c>
      <c r="I284" s="67" t="str">
        <f t="shared" si="18"/>
        <v>No</v>
      </c>
      <c r="J284" s="52">
        <v>3</v>
      </c>
      <c r="K284" s="52">
        <v>1</v>
      </c>
      <c r="L284" s="52">
        <v>2</v>
      </c>
      <c r="M284" s="16" t="s">
        <v>36</v>
      </c>
      <c r="N284" s="16" t="str">
        <f>VLOOKUP(M284,$F$4:$G$420,2,FALSE)</f>
        <v>Midwest</v>
      </c>
    </row>
    <row r="285" spans="1:14">
      <c r="A285" s="47">
        <v>1639</v>
      </c>
      <c r="B285" s="48">
        <v>41120</v>
      </c>
      <c r="C285" s="49" t="s">
        <v>94</v>
      </c>
      <c r="D285" s="50">
        <v>81567</v>
      </c>
      <c r="E285" s="51">
        <f t="shared" si="16"/>
        <v>39.214903846153845</v>
      </c>
      <c r="F285" s="66">
        <f t="shared" si="17"/>
        <v>2.4166666666666665</v>
      </c>
      <c r="G285" s="52">
        <v>16</v>
      </c>
      <c r="H285" s="52">
        <v>23</v>
      </c>
      <c r="I285" s="67" t="str">
        <f t="shared" si="18"/>
        <v>No</v>
      </c>
      <c r="J285" s="52">
        <v>1</v>
      </c>
      <c r="K285" s="52">
        <v>1</v>
      </c>
      <c r="L285" s="52">
        <v>2</v>
      </c>
      <c r="M285" s="16" t="s">
        <v>35</v>
      </c>
      <c r="N285" s="16" t="str">
        <f>VLOOKUP(M285,$F$4:$G$420,2,FALSE)</f>
        <v>Northeast</v>
      </c>
    </row>
    <row r="286" spans="1:14">
      <c r="A286" s="47">
        <v>1640</v>
      </c>
      <c r="B286" s="48">
        <v>39307</v>
      </c>
      <c r="C286" s="49" t="s">
        <v>115</v>
      </c>
      <c r="D286" s="50">
        <v>137045</v>
      </c>
      <c r="E286" s="51">
        <f t="shared" si="16"/>
        <v>65.887019230769226</v>
      </c>
      <c r="F286" s="66">
        <f t="shared" si="17"/>
        <v>7.3833333333333337</v>
      </c>
      <c r="G286" s="52">
        <v>16</v>
      </c>
      <c r="H286" s="52">
        <v>42</v>
      </c>
      <c r="I286" s="67" t="str">
        <f t="shared" si="18"/>
        <v>No</v>
      </c>
      <c r="J286" s="52">
        <v>3</v>
      </c>
      <c r="K286" s="52">
        <v>1</v>
      </c>
      <c r="L286" s="52">
        <v>1</v>
      </c>
      <c r="M286" s="16" t="s">
        <v>35</v>
      </c>
      <c r="N286" s="16" t="str">
        <f>VLOOKUP(M286,$F$4:$G$420,2,FALSE)</f>
        <v>Northeast</v>
      </c>
    </row>
    <row r="287" spans="1:14">
      <c r="A287" s="47">
        <v>1644</v>
      </c>
      <c r="B287" s="48">
        <v>40791</v>
      </c>
      <c r="C287" s="49" t="s">
        <v>109</v>
      </c>
      <c r="D287" s="50">
        <v>77598</v>
      </c>
      <c r="E287" s="51">
        <f t="shared" si="16"/>
        <v>37.306730769230768</v>
      </c>
      <c r="F287" s="66">
        <f t="shared" si="17"/>
        <v>3.3222222222222224</v>
      </c>
      <c r="G287" s="52">
        <v>16</v>
      </c>
      <c r="H287" s="52">
        <v>19</v>
      </c>
      <c r="I287" s="67" t="str">
        <f t="shared" si="18"/>
        <v>No</v>
      </c>
      <c r="J287" s="52">
        <v>3</v>
      </c>
      <c r="K287" s="52">
        <v>1</v>
      </c>
      <c r="L287" s="52">
        <v>2</v>
      </c>
      <c r="M287" s="16" t="s">
        <v>35</v>
      </c>
      <c r="N287" s="16" t="str">
        <f>VLOOKUP(M287,$F$4:$G$420,2,FALSE)</f>
        <v>Northeast</v>
      </c>
    </row>
    <row r="288" spans="1:14">
      <c r="A288" s="47">
        <v>1654</v>
      </c>
      <c r="B288" s="48">
        <v>40701</v>
      </c>
      <c r="C288" s="49" t="s">
        <v>107</v>
      </c>
      <c r="D288" s="50">
        <v>129709</v>
      </c>
      <c r="E288" s="51">
        <f t="shared" si="16"/>
        <v>62.36009615384615</v>
      </c>
      <c r="F288" s="66">
        <f t="shared" si="17"/>
        <v>3.5666666666666669</v>
      </c>
      <c r="G288" s="52">
        <v>16</v>
      </c>
      <c r="H288" s="52">
        <v>35</v>
      </c>
      <c r="I288" s="67" t="str">
        <f t="shared" si="18"/>
        <v>No</v>
      </c>
      <c r="J288" s="52">
        <v>3</v>
      </c>
      <c r="K288" s="52">
        <v>2</v>
      </c>
      <c r="L288" s="52">
        <v>1</v>
      </c>
      <c r="M288" s="16" t="s">
        <v>32</v>
      </c>
      <c r="N288" s="16" t="str">
        <f>VLOOKUP(M288,$F$4:$G$420,2,FALSE)</f>
        <v>C-Plains</v>
      </c>
    </row>
    <row r="289" spans="1:14">
      <c r="A289" s="47">
        <v>1658</v>
      </c>
      <c r="B289" s="48">
        <v>40259</v>
      </c>
      <c r="C289" s="49" t="s">
        <v>12</v>
      </c>
      <c r="D289" s="50">
        <v>72300</v>
      </c>
      <c r="E289" s="51">
        <f t="shared" si="16"/>
        <v>34.759615384615387</v>
      </c>
      <c r="F289" s="66">
        <f t="shared" si="17"/>
        <v>4.7750000000000004</v>
      </c>
      <c r="G289" s="52">
        <v>16</v>
      </c>
      <c r="H289" s="52">
        <v>33</v>
      </c>
      <c r="I289" s="67" t="str">
        <f t="shared" si="18"/>
        <v>No</v>
      </c>
      <c r="J289" s="52">
        <v>1</v>
      </c>
      <c r="K289" s="52">
        <v>2</v>
      </c>
      <c r="L289" s="52">
        <v>2</v>
      </c>
      <c r="M289" s="16" t="s">
        <v>35</v>
      </c>
      <c r="N289" s="16" t="str">
        <f>VLOOKUP(M289,$F$4:$G$420,2,FALSE)</f>
        <v>Northeast</v>
      </c>
    </row>
    <row r="290" spans="1:14">
      <c r="A290" s="47">
        <v>1659</v>
      </c>
      <c r="B290" s="48">
        <v>39023</v>
      </c>
      <c r="C290" s="49" t="s">
        <v>94</v>
      </c>
      <c r="D290" s="50">
        <v>99925</v>
      </c>
      <c r="E290" s="51">
        <f t="shared" si="16"/>
        <v>48.040865384615387</v>
      </c>
      <c r="F290" s="66">
        <f t="shared" si="17"/>
        <v>8.1638888888888896</v>
      </c>
      <c r="G290" s="52">
        <v>14</v>
      </c>
      <c r="H290" s="52">
        <v>40</v>
      </c>
      <c r="I290" s="67" t="str">
        <f t="shared" si="18"/>
        <v>No</v>
      </c>
      <c r="J290" s="52">
        <v>1</v>
      </c>
      <c r="K290" s="52">
        <v>1</v>
      </c>
      <c r="L290" s="52">
        <v>2</v>
      </c>
      <c r="M290" s="16" t="s">
        <v>32</v>
      </c>
      <c r="N290" s="16" t="str">
        <f>VLOOKUP(M290,$F$4:$G$420,2,FALSE)</f>
        <v>C-Plains</v>
      </c>
    </row>
    <row r="291" spans="1:14">
      <c r="A291" s="47">
        <v>1660</v>
      </c>
      <c r="B291" s="48">
        <v>40192</v>
      </c>
      <c r="C291" s="49" t="s">
        <v>94</v>
      </c>
      <c r="D291" s="50">
        <v>84420</v>
      </c>
      <c r="E291" s="51">
        <f t="shared" si="16"/>
        <v>40.58653846153846</v>
      </c>
      <c r="F291" s="66">
        <f t="shared" si="17"/>
        <v>4.9638888888888886</v>
      </c>
      <c r="G291" s="52">
        <v>14</v>
      </c>
      <c r="H291" s="52">
        <v>28</v>
      </c>
      <c r="I291" s="67" t="str">
        <f t="shared" si="18"/>
        <v>No</v>
      </c>
      <c r="J291" s="52">
        <v>1</v>
      </c>
      <c r="K291" s="52">
        <v>2</v>
      </c>
      <c r="L291" s="52">
        <v>1</v>
      </c>
      <c r="M291" s="16" t="s">
        <v>35</v>
      </c>
      <c r="N291" s="16" t="str">
        <f>VLOOKUP(M291,$F$4:$G$420,2,FALSE)</f>
        <v>Northeast</v>
      </c>
    </row>
    <row r="292" spans="1:14">
      <c r="A292" s="47">
        <v>1661</v>
      </c>
      <c r="B292" s="48">
        <v>41351</v>
      </c>
      <c r="C292" s="49" t="s">
        <v>101</v>
      </c>
      <c r="D292" s="50">
        <v>102300</v>
      </c>
      <c r="E292" s="51">
        <f t="shared" si="16"/>
        <v>49.182692307692307</v>
      </c>
      <c r="F292" s="66">
        <f t="shared" si="17"/>
        <v>1.7861111111111112</v>
      </c>
      <c r="G292" s="52">
        <v>16</v>
      </c>
      <c r="H292" s="52">
        <v>28</v>
      </c>
      <c r="I292" s="67" t="str">
        <f t="shared" si="18"/>
        <v>No</v>
      </c>
      <c r="J292" s="52">
        <v>3</v>
      </c>
      <c r="K292" s="52">
        <v>2</v>
      </c>
      <c r="L292" s="52">
        <v>1</v>
      </c>
      <c r="M292" s="16" t="s">
        <v>36</v>
      </c>
      <c r="N292" s="16" t="str">
        <f>VLOOKUP(M292,$F$4:$G$420,2,FALSE)</f>
        <v>Midwest</v>
      </c>
    </row>
    <row r="293" spans="1:14">
      <c r="A293" s="47">
        <v>1661</v>
      </c>
      <c r="B293" s="48">
        <v>40865</v>
      </c>
      <c r="C293" s="49" t="s">
        <v>97</v>
      </c>
      <c r="D293" s="50">
        <v>64456</v>
      </c>
      <c r="E293" s="51">
        <f t="shared" si="16"/>
        <v>30.988461538461539</v>
      </c>
      <c r="F293" s="66">
        <f t="shared" si="17"/>
        <v>3.1194444444444445</v>
      </c>
      <c r="G293" s="52">
        <v>12</v>
      </c>
      <c r="H293" s="52">
        <v>23</v>
      </c>
      <c r="I293" s="67" t="str">
        <f t="shared" si="18"/>
        <v>No</v>
      </c>
      <c r="J293" s="52">
        <v>1</v>
      </c>
      <c r="K293" s="52">
        <v>2</v>
      </c>
      <c r="L293" s="52">
        <v>2</v>
      </c>
      <c r="M293" s="16" t="s">
        <v>32</v>
      </c>
      <c r="N293" s="16" t="str">
        <f>VLOOKUP(M293,$F$4:$G$420,2,FALSE)</f>
        <v>C-Plains</v>
      </c>
    </row>
    <row r="294" spans="1:14">
      <c r="A294" s="47">
        <v>1665</v>
      </c>
      <c r="B294" s="48">
        <v>39462</v>
      </c>
      <c r="C294" s="49" t="s">
        <v>107</v>
      </c>
      <c r="D294" s="50">
        <v>86096</v>
      </c>
      <c r="E294" s="51">
        <f t="shared" si="16"/>
        <v>41.392307692307689</v>
      </c>
      <c r="F294" s="66">
        <f t="shared" si="17"/>
        <v>6.9611111111111112</v>
      </c>
      <c r="G294" s="52">
        <v>14</v>
      </c>
      <c r="H294" s="52">
        <v>40</v>
      </c>
      <c r="I294" s="67" t="str">
        <f t="shared" si="18"/>
        <v>No</v>
      </c>
      <c r="J294" s="52">
        <v>3</v>
      </c>
      <c r="K294" s="52">
        <v>1</v>
      </c>
      <c r="L294" s="52">
        <v>1</v>
      </c>
      <c r="M294" s="16" t="s">
        <v>35</v>
      </c>
      <c r="N294" s="16" t="str">
        <f>VLOOKUP(M294,$F$4:$G$420,2,FALSE)</f>
        <v>Northeast</v>
      </c>
    </row>
    <row r="295" spans="1:14">
      <c r="A295" s="47">
        <v>1666</v>
      </c>
      <c r="B295" s="48">
        <v>38425</v>
      </c>
      <c r="C295" s="49" t="s">
        <v>94</v>
      </c>
      <c r="D295" s="50">
        <v>101554</v>
      </c>
      <c r="E295" s="51">
        <f>D295/2080</f>
        <v>48.824038461538464</v>
      </c>
      <c r="F295" s="66">
        <f t="shared" si="17"/>
        <v>9.7972222222222225</v>
      </c>
      <c r="G295" s="52">
        <v>16</v>
      </c>
      <c r="H295" s="52">
        <v>44</v>
      </c>
      <c r="I295" s="67" t="str">
        <f t="shared" si="18"/>
        <v>No</v>
      </c>
      <c r="J295" s="52">
        <v>3</v>
      </c>
      <c r="K295" s="52">
        <v>1</v>
      </c>
      <c r="L295" s="52">
        <v>1</v>
      </c>
      <c r="M295" s="16" t="s">
        <v>35</v>
      </c>
      <c r="N295" s="16" t="str">
        <f>VLOOKUP(M295,$F$4:$G$420,2,FALSE)</f>
        <v>Northeast</v>
      </c>
    </row>
    <row r="296" spans="1:14">
      <c r="A296" s="47">
        <v>1667</v>
      </c>
      <c r="B296" s="48">
        <v>36647</v>
      </c>
      <c r="C296" s="49" t="s">
        <v>110</v>
      </c>
      <c r="D296" s="50">
        <v>105089</v>
      </c>
      <c r="E296" s="51">
        <f t="shared" ref="E296:E340" si="19">D296/2080</f>
        <v>50.523557692307691</v>
      </c>
      <c r="F296" s="66">
        <f t="shared" si="17"/>
        <v>14.666666666666666</v>
      </c>
      <c r="G296" s="52">
        <v>16</v>
      </c>
      <c r="H296" s="52">
        <f>21+14</f>
        <v>35</v>
      </c>
      <c r="I296" s="67" t="str">
        <f t="shared" si="18"/>
        <v>Yes</v>
      </c>
      <c r="J296" s="52">
        <v>3</v>
      </c>
      <c r="K296" s="52">
        <v>1</v>
      </c>
      <c r="L296" s="52">
        <v>1</v>
      </c>
      <c r="M296" s="16" t="s">
        <v>36</v>
      </c>
      <c r="N296" s="16" t="str">
        <f>VLOOKUP(M296,$F$4:$G$420,2,FALSE)</f>
        <v>Midwest</v>
      </c>
    </row>
    <row r="297" spans="1:14">
      <c r="A297" s="47">
        <v>1668</v>
      </c>
      <c r="B297" s="48">
        <v>40004</v>
      </c>
      <c r="C297" s="49" t="s">
        <v>94</v>
      </c>
      <c r="D297" s="50">
        <v>95688</v>
      </c>
      <c r="E297" s="51">
        <f t="shared" si="19"/>
        <v>46.003846153846155</v>
      </c>
      <c r="F297" s="66">
        <f t="shared" si="17"/>
        <v>5.4749999999999996</v>
      </c>
      <c r="G297" s="52">
        <v>14</v>
      </c>
      <c r="H297" s="52">
        <v>32</v>
      </c>
      <c r="I297" s="67" t="str">
        <f t="shared" si="18"/>
        <v>No</v>
      </c>
      <c r="J297" s="52">
        <v>4</v>
      </c>
      <c r="K297" s="52">
        <v>1</v>
      </c>
      <c r="L297" s="52">
        <v>2</v>
      </c>
      <c r="M297" s="16" t="s">
        <v>35</v>
      </c>
      <c r="N297" s="16" t="str">
        <f>VLOOKUP(M297,$F$4:$G$420,2,FALSE)</f>
        <v>Northeast</v>
      </c>
    </row>
    <row r="298" spans="1:14">
      <c r="A298" s="47">
        <v>1669</v>
      </c>
      <c r="B298" s="48">
        <v>40791</v>
      </c>
      <c r="C298" s="49" t="s">
        <v>115</v>
      </c>
      <c r="D298" s="50">
        <v>161882</v>
      </c>
      <c r="E298" s="51">
        <f t="shared" si="19"/>
        <v>77.827884615384619</v>
      </c>
      <c r="F298" s="66">
        <f t="shared" si="17"/>
        <v>3.3222222222222224</v>
      </c>
      <c r="G298" s="52">
        <v>16</v>
      </c>
      <c r="H298" s="52">
        <v>32</v>
      </c>
      <c r="I298" s="67" t="str">
        <f t="shared" si="18"/>
        <v>No</v>
      </c>
      <c r="J298" s="52">
        <v>3</v>
      </c>
      <c r="K298" s="52">
        <v>2</v>
      </c>
      <c r="L298" s="52">
        <v>1</v>
      </c>
      <c r="M298" s="16" t="s">
        <v>35</v>
      </c>
      <c r="N298" s="16" t="str">
        <f>VLOOKUP(M298,$F$4:$G$420,2,FALSE)</f>
        <v>Northeast</v>
      </c>
    </row>
    <row r="299" spans="1:14">
      <c r="A299" s="47">
        <v>1671</v>
      </c>
      <c r="B299" s="48">
        <v>41073</v>
      </c>
      <c r="C299" s="49" t="s">
        <v>94</v>
      </c>
      <c r="D299" s="50">
        <v>81809</v>
      </c>
      <c r="E299" s="51">
        <f t="shared" si="19"/>
        <v>39.331249999999997</v>
      </c>
      <c r="F299" s="66">
        <f t="shared" si="17"/>
        <v>2.5499999999999998</v>
      </c>
      <c r="G299" s="52">
        <v>16</v>
      </c>
      <c r="H299" s="52">
        <v>23</v>
      </c>
      <c r="I299" s="67" t="str">
        <f t="shared" si="18"/>
        <v>No</v>
      </c>
      <c r="J299" s="52">
        <v>3</v>
      </c>
      <c r="K299" s="52">
        <v>1</v>
      </c>
      <c r="L299" s="52">
        <v>1</v>
      </c>
      <c r="M299" s="16" t="s">
        <v>36</v>
      </c>
      <c r="N299" s="16" t="str">
        <f>VLOOKUP(M299,$F$4:$G$420,2,FALSE)</f>
        <v>Midwest</v>
      </c>
    </row>
    <row r="300" spans="1:14">
      <c r="A300" s="47">
        <v>1672</v>
      </c>
      <c r="B300" s="48">
        <v>39572</v>
      </c>
      <c r="C300" s="49" t="s">
        <v>98</v>
      </c>
      <c r="D300" s="50">
        <v>146546</v>
      </c>
      <c r="E300" s="51">
        <f t="shared" si="19"/>
        <v>70.454807692307696</v>
      </c>
      <c r="F300" s="66">
        <f t="shared" si="17"/>
        <v>6.6583333333333332</v>
      </c>
      <c r="G300" s="52">
        <v>16</v>
      </c>
      <c r="H300" s="52">
        <v>38</v>
      </c>
      <c r="I300" s="67" t="str">
        <f t="shared" si="18"/>
        <v>No</v>
      </c>
      <c r="J300" s="52">
        <v>3</v>
      </c>
      <c r="K300" s="52">
        <v>1</v>
      </c>
      <c r="L300" s="52">
        <v>1</v>
      </c>
      <c r="M300" s="16" t="s">
        <v>36</v>
      </c>
      <c r="N300" s="16" t="str">
        <f>VLOOKUP(M300,$F$4:$G$420,2,FALSE)</f>
        <v>Midwest</v>
      </c>
    </row>
    <row r="301" spans="1:14">
      <c r="A301" s="47">
        <v>1673</v>
      </c>
      <c r="B301" s="48">
        <v>41340</v>
      </c>
      <c r="C301" s="49" t="s">
        <v>111</v>
      </c>
      <c r="D301" s="50">
        <v>117415</v>
      </c>
      <c r="E301" s="51">
        <f t="shared" si="19"/>
        <v>56.449519230769234</v>
      </c>
      <c r="F301" s="66">
        <f t="shared" si="17"/>
        <v>1.8166666666666667</v>
      </c>
      <c r="G301" s="52">
        <v>16</v>
      </c>
      <c r="H301" s="52">
        <v>35</v>
      </c>
      <c r="I301" s="67" t="str">
        <f t="shared" si="18"/>
        <v>No</v>
      </c>
      <c r="J301" s="52">
        <v>3</v>
      </c>
      <c r="K301" s="52">
        <v>2</v>
      </c>
      <c r="L301" s="52">
        <v>1</v>
      </c>
      <c r="M301" s="16" t="s">
        <v>36</v>
      </c>
      <c r="N301" s="16" t="str">
        <f>VLOOKUP(M301,$F$4:$G$420,2,FALSE)</f>
        <v>Midwest</v>
      </c>
    </row>
    <row r="302" spans="1:14">
      <c r="A302" s="47">
        <v>1679</v>
      </c>
      <c r="B302" s="48">
        <v>39951</v>
      </c>
      <c r="C302" s="49" t="s">
        <v>18</v>
      </c>
      <c r="D302" s="50">
        <v>116109</v>
      </c>
      <c r="E302" s="51">
        <f t="shared" si="19"/>
        <v>55.821634615384617</v>
      </c>
      <c r="F302" s="66">
        <f t="shared" si="17"/>
        <v>5.6194444444444445</v>
      </c>
      <c r="G302" s="52">
        <v>16</v>
      </c>
      <c r="H302" s="52">
        <v>39</v>
      </c>
      <c r="I302" s="67" t="str">
        <f t="shared" si="18"/>
        <v>No</v>
      </c>
      <c r="J302" s="52">
        <v>3</v>
      </c>
      <c r="K302" s="52">
        <v>1</v>
      </c>
      <c r="L302" s="52">
        <v>1</v>
      </c>
      <c r="M302" s="16" t="s">
        <v>35</v>
      </c>
      <c r="N302" s="16" t="str">
        <f>VLOOKUP(M302,$F$4:$G$420,2,FALSE)</f>
        <v>Northeast</v>
      </c>
    </row>
    <row r="303" spans="1:14">
      <c r="A303" s="47">
        <v>1680</v>
      </c>
      <c r="B303" s="48">
        <v>41280</v>
      </c>
      <c r="C303" s="49" t="s">
        <v>115</v>
      </c>
      <c r="D303" s="50">
        <v>151226</v>
      </c>
      <c r="E303" s="51">
        <f t="shared" si="19"/>
        <v>72.704807692307696</v>
      </c>
      <c r="F303" s="66">
        <f t="shared" si="17"/>
        <v>1.9861111111111112</v>
      </c>
      <c r="G303" s="52">
        <v>16</v>
      </c>
      <c r="H303" s="52">
        <v>24</v>
      </c>
      <c r="I303" s="67" t="str">
        <f t="shared" si="18"/>
        <v>No</v>
      </c>
      <c r="J303" s="52">
        <v>1</v>
      </c>
      <c r="K303" s="52">
        <v>1</v>
      </c>
      <c r="L303" s="52">
        <v>2</v>
      </c>
      <c r="M303" s="16" t="s">
        <v>36</v>
      </c>
      <c r="N303" s="16" t="str">
        <f>VLOOKUP(M303,$F$4:$G$420,2,FALSE)</f>
        <v>Midwest</v>
      </c>
    </row>
    <row r="304" spans="1:14">
      <c r="A304" s="47">
        <v>1687</v>
      </c>
      <c r="B304" s="48">
        <v>38701</v>
      </c>
      <c r="C304" s="49" t="s">
        <v>109</v>
      </c>
      <c r="D304" s="50">
        <v>97541</v>
      </c>
      <c r="E304" s="51">
        <f t="shared" si="19"/>
        <v>46.894711538461536</v>
      </c>
      <c r="F304" s="66">
        <f t="shared" si="17"/>
        <v>9.0444444444444443</v>
      </c>
      <c r="G304" s="52">
        <v>14</v>
      </c>
      <c r="H304" s="52">
        <v>30</v>
      </c>
      <c r="I304" s="67" t="str">
        <f t="shared" si="18"/>
        <v>No</v>
      </c>
      <c r="J304" s="52">
        <v>1</v>
      </c>
      <c r="K304" s="52">
        <v>1</v>
      </c>
      <c r="L304" s="52">
        <v>1</v>
      </c>
      <c r="M304" s="16" t="s">
        <v>32</v>
      </c>
      <c r="N304" s="16" t="str">
        <f>VLOOKUP(M304,$F$4:$G$420,2,FALSE)</f>
        <v>C-Plains</v>
      </c>
    </row>
    <row r="305" spans="1:14">
      <c r="A305" s="47">
        <v>1688</v>
      </c>
      <c r="B305" s="48">
        <v>38140</v>
      </c>
      <c r="C305" s="49" t="s">
        <v>94</v>
      </c>
      <c r="D305" s="50">
        <v>103784</v>
      </c>
      <c r="E305" s="51">
        <f t="shared" si="19"/>
        <v>49.896153846153844</v>
      </c>
      <c r="F305" s="66">
        <f t="shared" si="17"/>
        <v>10.580555555555556</v>
      </c>
      <c r="G305" s="52">
        <v>16</v>
      </c>
      <c r="H305" s="52">
        <v>46</v>
      </c>
      <c r="I305" s="67" t="str">
        <f t="shared" si="18"/>
        <v>Yes</v>
      </c>
      <c r="J305" s="52">
        <v>3</v>
      </c>
      <c r="K305" s="52">
        <v>1</v>
      </c>
      <c r="L305" s="52">
        <v>1</v>
      </c>
      <c r="M305" s="16" t="s">
        <v>36</v>
      </c>
      <c r="N305" s="16" t="str">
        <f>VLOOKUP(M305,$F$4:$G$420,2,FALSE)</f>
        <v>Midwest</v>
      </c>
    </row>
    <row r="306" spans="1:14">
      <c r="A306" s="47">
        <v>1693</v>
      </c>
      <c r="B306" s="48">
        <v>36234</v>
      </c>
      <c r="C306" s="49" t="s">
        <v>107</v>
      </c>
      <c r="D306" s="50">
        <v>143678</v>
      </c>
      <c r="E306" s="51">
        <f t="shared" si="19"/>
        <v>69.075961538461542</v>
      </c>
      <c r="F306" s="66">
        <f t="shared" si="17"/>
        <v>15.794444444444444</v>
      </c>
      <c r="G306" s="52">
        <v>19</v>
      </c>
      <c r="H306" s="52">
        <v>54</v>
      </c>
      <c r="I306" s="67" t="str">
        <f t="shared" si="18"/>
        <v>Yes</v>
      </c>
      <c r="J306" s="52">
        <v>3</v>
      </c>
      <c r="K306" s="52">
        <v>1</v>
      </c>
      <c r="L306" s="52">
        <v>1</v>
      </c>
      <c r="M306" s="16" t="s">
        <v>35</v>
      </c>
      <c r="N306" s="16" t="str">
        <f>VLOOKUP(M306,$F$4:$G$420,2,FALSE)</f>
        <v>Northeast</v>
      </c>
    </row>
    <row r="307" spans="1:14">
      <c r="A307" s="47">
        <v>1709</v>
      </c>
      <c r="B307" s="48">
        <v>38615</v>
      </c>
      <c r="C307" s="49" t="s">
        <v>94</v>
      </c>
      <c r="D307" s="50">
        <v>110522</v>
      </c>
      <c r="E307" s="51">
        <f t="shared" si="19"/>
        <v>53.135576923076925</v>
      </c>
      <c r="F307" s="66">
        <f t="shared" si="17"/>
        <v>9.280555555555555</v>
      </c>
      <c r="G307" s="52">
        <v>16</v>
      </c>
      <c r="H307" s="52">
        <v>43</v>
      </c>
      <c r="I307" s="67" t="str">
        <f t="shared" si="18"/>
        <v>No</v>
      </c>
      <c r="J307" s="52">
        <v>1</v>
      </c>
      <c r="K307" s="52">
        <v>1</v>
      </c>
      <c r="L307" s="52">
        <v>1</v>
      </c>
      <c r="M307" s="16" t="s">
        <v>36</v>
      </c>
      <c r="N307" s="16" t="str">
        <f>VLOOKUP(M307,$F$4:$G$420,2,FALSE)</f>
        <v>Midwest</v>
      </c>
    </row>
    <row r="308" spans="1:14">
      <c r="A308" s="47">
        <v>1723</v>
      </c>
      <c r="B308" s="48">
        <v>41062</v>
      </c>
      <c r="C308" s="49" t="s">
        <v>109</v>
      </c>
      <c r="D308" s="50">
        <v>99397</v>
      </c>
      <c r="E308" s="51">
        <f t="shared" si="19"/>
        <v>47.787019230769232</v>
      </c>
      <c r="F308" s="66">
        <f t="shared" si="17"/>
        <v>2.5805555555555557</v>
      </c>
      <c r="G308" s="52">
        <v>16</v>
      </c>
      <c r="H308" s="52">
        <v>21</v>
      </c>
      <c r="I308" s="67" t="str">
        <f t="shared" si="18"/>
        <v>No</v>
      </c>
      <c r="J308" s="52">
        <v>3</v>
      </c>
      <c r="K308" s="52">
        <v>1</v>
      </c>
      <c r="L308" s="52">
        <v>2</v>
      </c>
      <c r="M308" s="16" t="s">
        <v>35</v>
      </c>
      <c r="N308" s="16" t="str">
        <f>VLOOKUP(M308,$F$4:$G$420,2,FALSE)</f>
        <v>Northeast</v>
      </c>
    </row>
    <row r="309" spans="1:14">
      <c r="A309" s="47">
        <v>1724</v>
      </c>
      <c r="B309" s="53">
        <v>39396</v>
      </c>
      <c r="C309" s="49" t="s">
        <v>94</v>
      </c>
      <c r="D309" s="50">
        <v>95495</v>
      </c>
      <c r="E309" s="51">
        <f t="shared" si="19"/>
        <v>45.911057692307693</v>
      </c>
      <c r="F309" s="66">
        <f t="shared" si="17"/>
        <v>7.1416666666666666</v>
      </c>
      <c r="G309" s="52">
        <v>16</v>
      </c>
      <c r="H309" s="52">
        <v>36</v>
      </c>
      <c r="I309" s="67" t="str">
        <f t="shared" si="18"/>
        <v>No</v>
      </c>
      <c r="J309" s="52">
        <v>1</v>
      </c>
      <c r="K309" s="52">
        <v>1</v>
      </c>
      <c r="L309" s="52">
        <v>1</v>
      </c>
      <c r="M309" s="16" t="s">
        <v>35</v>
      </c>
      <c r="N309" s="16" t="str">
        <f>VLOOKUP(M309,$F$4:$G$420,2,FALSE)</f>
        <v>Northeast</v>
      </c>
    </row>
    <row r="310" spans="1:14">
      <c r="A310" s="47">
        <v>1726</v>
      </c>
      <c r="B310" s="48">
        <v>36234</v>
      </c>
      <c r="C310" s="49" t="s">
        <v>115</v>
      </c>
      <c r="D310" s="50">
        <v>161159</v>
      </c>
      <c r="E310" s="51">
        <f t="shared" si="19"/>
        <v>77.480288461538464</v>
      </c>
      <c r="F310" s="66">
        <f t="shared" si="17"/>
        <v>15.794444444444444</v>
      </c>
      <c r="G310" s="52">
        <v>19</v>
      </c>
      <c r="H310" s="52">
        <v>56</v>
      </c>
      <c r="I310" s="67" t="str">
        <f t="shared" si="18"/>
        <v>Yes</v>
      </c>
      <c r="J310" s="52">
        <v>3</v>
      </c>
      <c r="K310" s="52">
        <v>1</v>
      </c>
      <c r="L310" s="52">
        <v>1</v>
      </c>
      <c r="M310" s="16" t="s">
        <v>35</v>
      </c>
      <c r="N310" s="16" t="str">
        <f>VLOOKUP(M310,$F$4:$G$420,2,FALSE)</f>
        <v>Northeast</v>
      </c>
    </row>
    <row r="311" spans="1:14">
      <c r="A311" s="47">
        <v>1733</v>
      </c>
      <c r="B311" s="48">
        <v>41535</v>
      </c>
      <c r="C311" s="49" t="s">
        <v>100</v>
      </c>
      <c r="D311" s="50">
        <v>165780</v>
      </c>
      <c r="E311" s="51">
        <f t="shared" si="19"/>
        <v>79.70192307692308</v>
      </c>
      <c r="F311" s="66">
        <f t="shared" si="17"/>
        <v>1.2861111111111112</v>
      </c>
      <c r="G311" s="52">
        <v>19</v>
      </c>
      <c r="H311" s="52">
        <v>32</v>
      </c>
      <c r="I311" s="67" t="str">
        <f t="shared" si="18"/>
        <v>No</v>
      </c>
      <c r="J311" s="52">
        <v>1</v>
      </c>
      <c r="K311" s="52">
        <v>2</v>
      </c>
      <c r="L311" s="52">
        <v>1</v>
      </c>
      <c r="M311" s="16" t="s">
        <v>35</v>
      </c>
      <c r="N311" s="16" t="str">
        <f>VLOOKUP(M311,$F$4:$G$420,2,FALSE)</f>
        <v>Northeast</v>
      </c>
    </row>
    <row r="312" spans="1:14">
      <c r="A312" s="47">
        <v>1735</v>
      </c>
      <c r="B312" s="48">
        <v>39343</v>
      </c>
      <c r="C312" s="49" t="s">
        <v>109</v>
      </c>
      <c r="D312" s="50">
        <v>97221</v>
      </c>
      <c r="E312" s="51">
        <f t="shared" si="19"/>
        <v>46.740865384615383</v>
      </c>
      <c r="F312" s="66">
        <f t="shared" si="17"/>
        <v>7.2861111111111114</v>
      </c>
      <c r="G312" s="52">
        <v>16</v>
      </c>
      <c r="H312" s="52">
        <v>28</v>
      </c>
      <c r="I312" s="67" t="str">
        <f t="shared" si="18"/>
        <v>No</v>
      </c>
      <c r="J312" s="52">
        <v>3</v>
      </c>
      <c r="K312" s="52">
        <v>2</v>
      </c>
      <c r="L312" s="52">
        <v>2</v>
      </c>
      <c r="M312" s="16" t="s">
        <v>35</v>
      </c>
      <c r="N312" s="16" t="str">
        <f>VLOOKUP(M312,$F$4:$G$420,2,FALSE)</f>
        <v>Northeast</v>
      </c>
    </row>
    <row r="313" spans="1:14">
      <c r="A313" s="47">
        <v>1736</v>
      </c>
      <c r="B313" s="48">
        <v>39904</v>
      </c>
      <c r="C313" s="49" t="s">
        <v>94</v>
      </c>
      <c r="D313" s="50">
        <v>109130</v>
      </c>
      <c r="E313" s="51">
        <f t="shared" si="19"/>
        <v>52.466346153846153</v>
      </c>
      <c r="F313" s="66">
        <f t="shared" si="17"/>
        <v>5.75</v>
      </c>
      <c r="G313" s="52">
        <v>16</v>
      </c>
      <c r="H313" s="52">
        <v>33</v>
      </c>
      <c r="I313" s="67" t="str">
        <f t="shared" si="18"/>
        <v>No</v>
      </c>
      <c r="J313" s="52">
        <v>3</v>
      </c>
      <c r="K313" s="52">
        <v>1</v>
      </c>
      <c r="L313" s="52">
        <v>2</v>
      </c>
      <c r="M313" s="16" t="s">
        <v>36</v>
      </c>
      <c r="N313" s="16" t="str">
        <f>VLOOKUP(M313,$F$4:$G$420,2,FALSE)</f>
        <v>Midwest</v>
      </c>
    </row>
    <row r="314" spans="1:14">
      <c r="A314" s="47">
        <v>1737</v>
      </c>
      <c r="B314" s="48">
        <v>36234</v>
      </c>
      <c r="C314" s="49" t="s">
        <v>96</v>
      </c>
      <c r="D314" s="50">
        <v>116188</v>
      </c>
      <c r="E314" s="51">
        <f t="shared" si="19"/>
        <v>55.859615384615381</v>
      </c>
      <c r="F314" s="66">
        <f t="shared" si="17"/>
        <v>15.794444444444444</v>
      </c>
      <c r="G314" s="52">
        <v>16</v>
      </c>
      <c r="H314" s="52">
        <v>52</v>
      </c>
      <c r="I314" s="67" t="str">
        <f t="shared" si="18"/>
        <v>Yes</v>
      </c>
      <c r="J314" s="52">
        <v>3</v>
      </c>
      <c r="K314" s="52">
        <v>1</v>
      </c>
      <c r="L314" s="52">
        <v>1</v>
      </c>
      <c r="M314" s="16" t="s">
        <v>35</v>
      </c>
      <c r="N314" s="16" t="str">
        <f>VLOOKUP(M314,$F$4:$G$420,2,FALSE)</f>
        <v>Northeast</v>
      </c>
    </row>
    <row r="315" spans="1:14">
      <c r="A315" s="47">
        <v>1741</v>
      </c>
      <c r="B315" s="48">
        <v>39902</v>
      </c>
      <c r="C315" s="49" t="s">
        <v>94</v>
      </c>
      <c r="D315" s="50">
        <v>89191</v>
      </c>
      <c r="E315" s="51">
        <f t="shared" si="19"/>
        <v>42.880288461538463</v>
      </c>
      <c r="F315" s="66">
        <f t="shared" si="17"/>
        <v>5.75</v>
      </c>
      <c r="G315" s="52">
        <v>14</v>
      </c>
      <c r="H315" s="52">
        <v>34</v>
      </c>
      <c r="I315" s="67" t="str">
        <f t="shared" si="18"/>
        <v>No</v>
      </c>
      <c r="J315" s="52">
        <v>3</v>
      </c>
      <c r="K315" s="52">
        <v>1</v>
      </c>
      <c r="L315" s="52">
        <v>1</v>
      </c>
      <c r="M315" s="16" t="s">
        <v>36</v>
      </c>
      <c r="N315" s="16" t="str">
        <f>VLOOKUP(M315,$F$4:$G$420,2,FALSE)</f>
        <v>Midwest</v>
      </c>
    </row>
    <row r="316" spans="1:14">
      <c r="A316" s="47">
        <v>1742</v>
      </c>
      <c r="B316" s="48">
        <v>40709</v>
      </c>
      <c r="C316" s="49" t="s">
        <v>30</v>
      </c>
      <c r="D316" s="50">
        <v>160233</v>
      </c>
      <c r="E316" s="51">
        <f t="shared" si="19"/>
        <v>77.035096153846155</v>
      </c>
      <c r="F316" s="66">
        <f t="shared" si="17"/>
        <v>3.5444444444444443</v>
      </c>
      <c r="G316" s="52">
        <v>16</v>
      </c>
      <c r="H316" s="52">
        <v>45</v>
      </c>
      <c r="I316" s="67" t="str">
        <f t="shared" si="18"/>
        <v>No</v>
      </c>
      <c r="J316" s="52">
        <v>3</v>
      </c>
      <c r="K316" s="52">
        <v>1</v>
      </c>
      <c r="L316" s="52">
        <v>1</v>
      </c>
      <c r="M316" s="16" t="s">
        <v>35</v>
      </c>
      <c r="N316" s="16" t="str">
        <f>VLOOKUP(M316,$F$4:$G$420,2,FALSE)</f>
        <v>Northeast</v>
      </c>
    </row>
    <row r="317" spans="1:14">
      <c r="A317" s="47">
        <v>1743</v>
      </c>
      <c r="B317" s="48">
        <v>38945</v>
      </c>
      <c r="C317" s="49" t="s">
        <v>109</v>
      </c>
      <c r="D317" s="50">
        <v>98486</v>
      </c>
      <c r="E317" s="51">
        <f t="shared" si="19"/>
        <v>47.349038461538463</v>
      </c>
      <c r="F317" s="66">
        <f t="shared" si="17"/>
        <v>8.375</v>
      </c>
      <c r="G317" s="52">
        <v>14</v>
      </c>
      <c r="H317" s="52">
        <v>32</v>
      </c>
      <c r="I317" s="67" t="str">
        <f t="shared" si="18"/>
        <v>No</v>
      </c>
      <c r="J317" s="52">
        <v>1</v>
      </c>
      <c r="K317" s="52">
        <v>1</v>
      </c>
      <c r="L317" s="52">
        <v>1</v>
      </c>
      <c r="M317" s="16" t="s">
        <v>32</v>
      </c>
      <c r="N317" s="16" t="str">
        <f>VLOOKUP(M317,$F$4:$G$420,2,FALSE)</f>
        <v>C-Plains</v>
      </c>
    </row>
    <row r="318" spans="1:14">
      <c r="A318" s="47">
        <v>1744</v>
      </c>
      <c r="B318" s="53">
        <v>39398</v>
      </c>
      <c r="C318" s="49" t="s">
        <v>94</v>
      </c>
      <c r="D318" s="50">
        <v>115317</v>
      </c>
      <c r="E318" s="51">
        <f t="shared" si="19"/>
        <v>55.440865384615385</v>
      </c>
      <c r="F318" s="66">
        <f t="shared" si="17"/>
        <v>7.1361111111111111</v>
      </c>
      <c r="G318" s="52">
        <v>16</v>
      </c>
      <c r="H318" s="52">
        <v>36</v>
      </c>
      <c r="I318" s="67" t="str">
        <f t="shared" si="18"/>
        <v>No</v>
      </c>
      <c r="J318" s="52">
        <v>3</v>
      </c>
      <c r="K318" s="52">
        <v>1</v>
      </c>
      <c r="L318" s="52">
        <v>1</v>
      </c>
      <c r="M318" s="16" t="s">
        <v>32</v>
      </c>
      <c r="N318" s="16" t="str">
        <f>VLOOKUP(M318,$F$4:$G$420,2,FALSE)</f>
        <v>C-Plains</v>
      </c>
    </row>
    <row r="319" spans="1:14">
      <c r="A319" s="47">
        <v>1745</v>
      </c>
      <c r="B319" s="48">
        <v>40339</v>
      </c>
      <c r="C319" s="49" t="s">
        <v>94</v>
      </c>
      <c r="D319" s="50">
        <v>114196</v>
      </c>
      <c r="E319" s="51">
        <f t="shared" si="19"/>
        <v>54.901923076923076</v>
      </c>
      <c r="F319" s="66">
        <f t="shared" si="17"/>
        <v>4.5583333333333336</v>
      </c>
      <c r="G319" s="52">
        <v>16</v>
      </c>
      <c r="H319" s="52">
        <v>28</v>
      </c>
      <c r="I319" s="67" t="str">
        <f t="shared" si="18"/>
        <v>No</v>
      </c>
      <c r="J319" s="52">
        <v>4</v>
      </c>
      <c r="K319" s="52">
        <v>1</v>
      </c>
      <c r="L319" s="52">
        <v>1</v>
      </c>
      <c r="M319" s="16" t="s">
        <v>35</v>
      </c>
      <c r="N319" s="16" t="str">
        <f>VLOOKUP(M319,$F$4:$G$420,2,FALSE)</f>
        <v>Northeast</v>
      </c>
    </row>
    <row r="320" spans="1:14">
      <c r="A320" s="47">
        <v>1748</v>
      </c>
      <c r="B320" s="48">
        <v>40415</v>
      </c>
      <c r="C320" s="49" t="s">
        <v>111</v>
      </c>
      <c r="D320" s="50">
        <v>98352</v>
      </c>
      <c r="E320" s="51">
        <f t="shared" si="19"/>
        <v>47.284615384615385</v>
      </c>
      <c r="F320" s="66">
        <f t="shared" si="17"/>
        <v>4.3499999999999996</v>
      </c>
      <c r="G320" s="52">
        <v>16</v>
      </c>
      <c r="H320" s="52">
        <v>35</v>
      </c>
      <c r="I320" s="67" t="str">
        <f t="shared" si="18"/>
        <v>No</v>
      </c>
      <c r="J320" s="52">
        <v>3</v>
      </c>
      <c r="K320" s="52">
        <v>2</v>
      </c>
      <c r="L320" s="52">
        <v>1</v>
      </c>
      <c r="M320" s="16" t="s">
        <v>35</v>
      </c>
      <c r="N320" s="16" t="str">
        <f>VLOOKUP(M320,$F$4:$G$420,2,FALSE)</f>
        <v>Northeast</v>
      </c>
    </row>
    <row r="321" spans="1:14">
      <c r="A321" s="47">
        <v>1749</v>
      </c>
      <c r="B321" s="48">
        <v>36752</v>
      </c>
      <c r="C321" s="49" t="s">
        <v>99</v>
      </c>
      <c r="D321" s="50">
        <v>142777</v>
      </c>
      <c r="E321" s="51">
        <f t="shared" si="19"/>
        <v>68.642788461538458</v>
      </c>
      <c r="F321" s="66">
        <f t="shared" si="17"/>
        <v>14.380555555555556</v>
      </c>
      <c r="G321" s="52">
        <v>14</v>
      </c>
      <c r="H321" s="52">
        <v>56</v>
      </c>
      <c r="I321" s="67" t="str">
        <f t="shared" si="18"/>
        <v>Yes</v>
      </c>
      <c r="J321" s="52">
        <v>1</v>
      </c>
      <c r="K321" s="52">
        <v>1</v>
      </c>
      <c r="L321" s="52">
        <v>2</v>
      </c>
      <c r="M321" s="16" t="s">
        <v>32</v>
      </c>
      <c r="N321" s="16" t="str">
        <f>VLOOKUP(M321,$F$4:$G$420,2,FALSE)</f>
        <v>C-Plains</v>
      </c>
    </row>
    <row r="322" spans="1:14">
      <c r="A322" s="47">
        <v>1750</v>
      </c>
      <c r="B322" s="48">
        <v>40351</v>
      </c>
      <c r="C322" s="49" t="s">
        <v>109</v>
      </c>
      <c r="D322" s="50">
        <v>91828</v>
      </c>
      <c r="E322" s="51">
        <f t="shared" si="19"/>
        <v>44.148076923076921</v>
      </c>
      <c r="F322" s="66">
        <f t="shared" si="17"/>
        <v>4.5250000000000004</v>
      </c>
      <c r="G322" s="52">
        <v>16</v>
      </c>
      <c r="H322" s="52">
        <v>22</v>
      </c>
      <c r="I322" s="67" t="str">
        <f t="shared" si="18"/>
        <v>No</v>
      </c>
      <c r="J322" s="52">
        <v>3</v>
      </c>
      <c r="K322" s="52">
        <v>1</v>
      </c>
      <c r="L322" s="52">
        <v>2</v>
      </c>
      <c r="M322" s="16" t="s">
        <v>32</v>
      </c>
      <c r="N322" s="16" t="str">
        <f>VLOOKUP(M322,$F$4:$G$420,2,FALSE)</f>
        <v>C-Plains</v>
      </c>
    </row>
    <row r="323" spans="1:14">
      <c r="A323" s="47">
        <v>1751</v>
      </c>
      <c r="B323" s="48">
        <v>40038</v>
      </c>
      <c r="C323" s="49" t="s">
        <v>94</v>
      </c>
      <c r="D323" s="50">
        <v>115536</v>
      </c>
      <c r="E323" s="51">
        <f t="shared" si="19"/>
        <v>55.54615384615385</v>
      </c>
      <c r="F323" s="66">
        <f t="shared" si="17"/>
        <v>5.3833333333333337</v>
      </c>
      <c r="G323" s="52">
        <v>16</v>
      </c>
      <c r="H323" s="52">
        <v>31</v>
      </c>
      <c r="I323" s="67" t="str">
        <f t="shared" si="18"/>
        <v>No</v>
      </c>
      <c r="J323" s="52">
        <v>1</v>
      </c>
      <c r="K323" s="52">
        <v>1</v>
      </c>
      <c r="L323" s="52">
        <v>1</v>
      </c>
      <c r="M323" s="16" t="s">
        <v>36</v>
      </c>
      <c r="N323" s="16" t="str">
        <f>VLOOKUP(M323,$F$4:$G$420,2,FALSE)</f>
        <v>Midwest</v>
      </c>
    </row>
    <row r="324" spans="1:14">
      <c r="A324" s="47">
        <v>1754</v>
      </c>
      <c r="B324" s="48">
        <v>37747</v>
      </c>
      <c r="C324" s="49" t="s">
        <v>99</v>
      </c>
      <c r="D324" s="50">
        <v>70507</v>
      </c>
      <c r="E324" s="51">
        <f t="shared" si="19"/>
        <v>33.897596153846152</v>
      </c>
      <c r="F324" s="66">
        <f t="shared" si="17"/>
        <v>11.652777777777779</v>
      </c>
      <c r="G324" s="52">
        <v>14</v>
      </c>
      <c r="H324" s="52">
        <v>48</v>
      </c>
      <c r="I324" s="67" t="str">
        <f t="shared" si="18"/>
        <v>Yes</v>
      </c>
      <c r="J324" s="52">
        <v>1</v>
      </c>
      <c r="K324" s="52">
        <v>1</v>
      </c>
      <c r="L324" s="52">
        <v>1</v>
      </c>
      <c r="M324" s="16" t="s">
        <v>35</v>
      </c>
      <c r="N324" s="16" t="str">
        <f>VLOOKUP(M324,$F$4:$G$420,2,FALSE)</f>
        <v>Northeast</v>
      </c>
    </row>
    <row r="325" spans="1:14">
      <c r="A325" s="47">
        <v>1755</v>
      </c>
      <c r="B325" s="48">
        <v>37024</v>
      </c>
      <c r="C325" s="49" t="s">
        <v>94</v>
      </c>
      <c r="D325" s="50">
        <v>106888</v>
      </c>
      <c r="E325" s="51">
        <f t="shared" si="19"/>
        <v>51.388461538461542</v>
      </c>
      <c r="F325" s="66">
        <f t="shared" si="17"/>
        <v>13.633333333333333</v>
      </c>
      <c r="G325" s="52">
        <v>16</v>
      </c>
      <c r="H325" s="52">
        <v>50</v>
      </c>
      <c r="I325" s="67" t="str">
        <f t="shared" si="18"/>
        <v>Yes</v>
      </c>
      <c r="J325" s="52">
        <v>3</v>
      </c>
      <c r="K325" s="52">
        <v>1</v>
      </c>
      <c r="L325" s="52">
        <v>1</v>
      </c>
      <c r="M325" s="16" t="s">
        <v>35</v>
      </c>
      <c r="N325" s="16" t="str">
        <f>VLOOKUP(M325,$F$4:$G$420,2,FALSE)</f>
        <v>Northeast</v>
      </c>
    </row>
    <row r="326" spans="1:14">
      <c r="A326" s="47">
        <v>1756</v>
      </c>
      <c r="B326" s="48">
        <v>39995</v>
      </c>
      <c r="C326" s="49" t="s">
        <v>98</v>
      </c>
      <c r="D326" s="50">
        <v>153478</v>
      </c>
      <c r="E326" s="51">
        <f t="shared" si="19"/>
        <v>73.787499999999994</v>
      </c>
      <c r="F326" s="66">
        <f t="shared" si="17"/>
        <v>5.5</v>
      </c>
      <c r="G326" s="52">
        <v>19</v>
      </c>
      <c r="H326" s="52">
        <v>42</v>
      </c>
      <c r="I326" s="67" t="str">
        <f t="shared" si="18"/>
        <v>No</v>
      </c>
      <c r="J326" s="52">
        <v>3</v>
      </c>
      <c r="K326" s="52">
        <v>1</v>
      </c>
      <c r="L326" s="52">
        <v>1</v>
      </c>
      <c r="M326" s="16" t="s">
        <v>35</v>
      </c>
      <c r="N326" s="16" t="str">
        <f>VLOOKUP(M326,$F$4:$G$420,2,FALSE)</f>
        <v>Northeast</v>
      </c>
    </row>
    <row r="327" spans="1:14">
      <c r="A327" s="47">
        <v>1757</v>
      </c>
      <c r="B327" s="53">
        <v>37303</v>
      </c>
      <c r="C327" s="49" t="s">
        <v>94</v>
      </c>
      <c r="D327" s="50">
        <v>105840</v>
      </c>
      <c r="E327" s="51">
        <f t="shared" si="19"/>
        <v>50.884615384615387</v>
      </c>
      <c r="F327" s="66">
        <f t="shared" si="17"/>
        <v>12.875</v>
      </c>
      <c r="G327" s="52">
        <v>16</v>
      </c>
      <c r="H327" s="52">
        <v>49</v>
      </c>
      <c r="I327" s="67" t="str">
        <f t="shared" si="18"/>
        <v>Yes</v>
      </c>
      <c r="J327" s="52">
        <v>3</v>
      </c>
      <c r="K327" s="52">
        <v>1</v>
      </c>
      <c r="L327" s="52">
        <v>1</v>
      </c>
      <c r="M327" s="16" t="s">
        <v>35</v>
      </c>
      <c r="N327" s="16" t="str">
        <f>VLOOKUP(M327,$F$4:$G$420,2,FALSE)</f>
        <v>Northeast</v>
      </c>
    </row>
    <row r="328" spans="1:14">
      <c r="A328" s="47">
        <v>1760</v>
      </c>
      <c r="B328" s="48">
        <v>40578</v>
      </c>
      <c r="C328" s="49" t="s">
        <v>115</v>
      </c>
      <c r="D328" s="50">
        <v>160348</v>
      </c>
      <c r="E328" s="51">
        <f t="shared" si="19"/>
        <v>77.090384615384622</v>
      </c>
      <c r="F328" s="66">
        <f t="shared" si="17"/>
        <v>3.9083333333333332</v>
      </c>
      <c r="G328" s="52">
        <v>16</v>
      </c>
      <c r="H328" s="52">
        <v>28</v>
      </c>
      <c r="I328" s="67" t="str">
        <f t="shared" si="18"/>
        <v>No</v>
      </c>
      <c r="J328" s="52">
        <v>2</v>
      </c>
      <c r="K328" s="52">
        <v>1</v>
      </c>
      <c r="L328" s="52">
        <v>2</v>
      </c>
      <c r="M328" s="16" t="s">
        <v>35</v>
      </c>
      <c r="N328" s="16" t="str">
        <f>VLOOKUP(M328,$F$4:$G$420,2,FALSE)</f>
        <v>Northeast</v>
      </c>
    </row>
    <row r="329" spans="1:14">
      <c r="A329" s="47">
        <v>1761</v>
      </c>
      <c r="B329" s="48">
        <v>41167</v>
      </c>
      <c r="C329" s="49" t="s">
        <v>94</v>
      </c>
      <c r="D329" s="50">
        <v>81049</v>
      </c>
      <c r="E329" s="51">
        <f t="shared" si="19"/>
        <v>38.965865384615384</v>
      </c>
      <c r="F329" s="66">
        <f t="shared" si="17"/>
        <v>2.2944444444444443</v>
      </c>
      <c r="G329" s="52">
        <v>16</v>
      </c>
      <c r="H329" s="52">
        <v>22</v>
      </c>
      <c r="I329" s="67" t="str">
        <f t="shared" si="18"/>
        <v>No</v>
      </c>
      <c r="J329" s="52">
        <v>3</v>
      </c>
      <c r="K329" s="52">
        <v>1</v>
      </c>
      <c r="L329" s="52">
        <v>2</v>
      </c>
      <c r="M329" s="16" t="s">
        <v>36</v>
      </c>
      <c r="N329" s="16" t="str">
        <f>VLOOKUP(M329,$F$4:$G$420,2,FALSE)</f>
        <v>Midwest</v>
      </c>
    </row>
    <row r="330" spans="1:14">
      <c r="A330" s="47">
        <v>1764</v>
      </c>
      <c r="B330" s="53">
        <v>37059</v>
      </c>
      <c r="C330" s="49" t="s">
        <v>94</v>
      </c>
      <c r="D330" s="50">
        <v>117530</v>
      </c>
      <c r="E330" s="51">
        <f t="shared" si="19"/>
        <v>56.504807692307693</v>
      </c>
      <c r="F330" s="66">
        <f t="shared" si="17"/>
        <v>13.53888888888889</v>
      </c>
      <c r="G330" s="52">
        <v>14</v>
      </c>
      <c r="H330" s="52">
        <v>50</v>
      </c>
      <c r="I330" s="67" t="str">
        <f t="shared" si="18"/>
        <v>Yes</v>
      </c>
      <c r="J330" s="52">
        <v>3</v>
      </c>
      <c r="K330" s="52">
        <v>1</v>
      </c>
      <c r="L330" s="52">
        <v>2</v>
      </c>
      <c r="M330" s="16" t="s">
        <v>36</v>
      </c>
      <c r="N330" s="16" t="str">
        <f>VLOOKUP(M330,$F$4:$G$420,2,FALSE)</f>
        <v>Midwest</v>
      </c>
    </row>
    <row r="331" spans="1:14">
      <c r="A331" s="47">
        <v>1767</v>
      </c>
      <c r="B331" s="48">
        <v>38492</v>
      </c>
      <c r="C331" s="49" t="s">
        <v>94</v>
      </c>
      <c r="D331" s="50">
        <v>111360</v>
      </c>
      <c r="E331" s="51">
        <f t="shared" si="19"/>
        <v>53.53846153846154</v>
      </c>
      <c r="F331" s="66">
        <f t="shared" si="17"/>
        <v>9.6138888888888889</v>
      </c>
      <c r="G331" s="52">
        <v>16</v>
      </c>
      <c r="H331" s="52">
        <v>44</v>
      </c>
      <c r="I331" s="67" t="str">
        <f t="shared" si="18"/>
        <v>No</v>
      </c>
      <c r="J331" s="52">
        <v>3</v>
      </c>
      <c r="K331" s="52">
        <v>1</v>
      </c>
      <c r="L331" s="52">
        <v>1</v>
      </c>
      <c r="M331" s="16" t="s">
        <v>36</v>
      </c>
      <c r="N331" s="16" t="str">
        <f>VLOOKUP(M331,$F$4:$G$420,2,FALSE)</f>
        <v>Midwest</v>
      </c>
    </row>
    <row r="332" spans="1:14">
      <c r="A332" s="47">
        <v>1770</v>
      </c>
      <c r="B332" s="48">
        <v>38052</v>
      </c>
      <c r="C332" s="49" t="s">
        <v>107</v>
      </c>
      <c r="D332" s="50">
        <v>138697</v>
      </c>
      <c r="E332" s="51">
        <f t="shared" si="19"/>
        <v>66.681250000000006</v>
      </c>
      <c r="F332" s="66">
        <f t="shared" ref="F332:F382" si="20">YEARFRAC($F$9,B332)</f>
        <v>10.819444444444445</v>
      </c>
      <c r="G332" s="52">
        <v>16</v>
      </c>
      <c r="H332" s="52">
        <v>48</v>
      </c>
      <c r="I332" s="67" t="str">
        <f t="shared" ref="I332:I381" si="21">IF(F332&gt;10,"Yes","No")</f>
        <v>Yes</v>
      </c>
      <c r="J332" s="52">
        <v>3</v>
      </c>
      <c r="K332" s="52">
        <v>1</v>
      </c>
      <c r="L332" s="52">
        <v>1</v>
      </c>
      <c r="M332" s="16" t="s">
        <v>32</v>
      </c>
      <c r="N332" s="16" t="str">
        <f>VLOOKUP(M332,$F$4:$G$420,2,FALSE)</f>
        <v>C-Plains</v>
      </c>
    </row>
    <row r="333" spans="1:14">
      <c r="A333" s="47">
        <v>1771</v>
      </c>
      <c r="B333" s="48">
        <v>38425</v>
      </c>
      <c r="C333" s="49" t="s">
        <v>94</v>
      </c>
      <c r="D333" s="50">
        <v>101899</v>
      </c>
      <c r="E333" s="51">
        <f t="shared" si="19"/>
        <v>48.989903846153844</v>
      </c>
      <c r="F333" s="66">
        <f t="shared" si="20"/>
        <v>9.7972222222222225</v>
      </c>
      <c r="G333" s="52">
        <v>16</v>
      </c>
      <c r="H333" s="52">
        <v>44</v>
      </c>
      <c r="I333" s="67" t="str">
        <f t="shared" si="21"/>
        <v>No</v>
      </c>
      <c r="J333" s="52">
        <v>3</v>
      </c>
      <c r="K333" s="52">
        <v>1</v>
      </c>
      <c r="L333" s="52">
        <v>1</v>
      </c>
      <c r="M333" s="16" t="s">
        <v>35</v>
      </c>
      <c r="N333" s="16" t="str">
        <f>VLOOKUP(M333,$F$4:$G$420,2,FALSE)</f>
        <v>Northeast</v>
      </c>
    </row>
    <row r="334" spans="1:14">
      <c r="A334" s="47">
        <v>1773</v>
      </c>
      <c r="B334" s="48">
        <v>38510</v>
      </c>
      <c r="C334" s="49" t="s">
        <v>105</v>
      </c>
      <c r="D334" s="50">
        <v>110999</v>
      </c>
      <c r="E334" s="51">
        <f t="shared" si="19"/>
        <v>53.364903846153844</v>
      </c>
      <c r="F334" s="66">
        <f t="shared" si="20"/>
        <v>9.5666666666666664</v>
      </c>
      <c r="G334" s="52">
        <v>16</v>
      </c>
      <c r="H334" s="52">
        <v>42</v>
      </c>
      <c r="I334" s="67" t="str">
        <f t="shared" si="21"/>
        <v>No</v>
      </c>
      <c r="J334" s="52">
        <v>3</v>
      </c>
      <c r="K334" s="52">
        <v>1</v>
      </c>
      <c r="L334" s="52">
        <v>2</v>
      </c>
      <c r="M334" s="16" t="s">
        <v>35</v>
      </c>
      <c r="N334" s="16" t="str">
        <f>VLOOKUP(M334,$F$4:$G$420,2,FALSE)</f>
        <v>Northeast</v>
      </c>
    </row>
    <row r="335" spans="1:14">
      <c r="A335" s="47">
        <v>1774</v>
      </c>
      <c r="B335" s="48">
        <v>41572</v>
      </c>
      <c r="C335" s="49" t="s">
        <v>100</v>
      </c>
      <c r="D335" s="50">
        <v>148455</v>
      </c>
      <c r="E335" s="51">
        <f t="shared" si="19"/>
        <v>71.37259615384616</v>
      </c>
      <c r="F335" s="66">
        <f t="shared" si="20"/>
        <v>1.1833333333333333</v>
      </c>
      <c r="G335" s="52">
        <v>16</v>
      </c>
      <c r="H335" s="52">
        <v>33</v>
      </c>
      <c r="I335" s="67" t="str">
        <f t="shared" si="21"/>
        <v>No</v>
      </c>
      <c r="J335" s="52">
        <v>3</v>
      </c>
      <c r="K335" s="52">
        <v>2</v>
      </c>
      <c r="L335" s="52">
        <v>1</v>
      </c>
      <c r="M335" s="16" t="s">
        <v>32</v>
      </c>
      <c r="N335" s="16" t="str">
        <f>VLOOKUP(M335,$F$4:$G$420,2,FALSE)</f>
        <v>C-Plains</v>
      </c>
    </row>
    <row r="336" spans="1:14">
      <c r="A336" s="47">
        <v>1775</v>
      </c>
      <c r="B336" s="48">
        <v>40130</v>
      </c>
      <c r="C336" s="49" t="s">
        <v>115</v>
      </c>
      <c r="D336" s="50">
        <v>161441</v>
      </c>
      <c r="E336" s="51">
        <f t="shared" si="19"/>
        <v>77.61586538461539</v>
      </c>
      <c r="F336" s="66">
        <f t="shared" si="20"/>
        <v>5.1333333333333337</v>
      </c>
      <c r="G336" s="52">
        <v>14</v>
      </c>
      <c r="H336" s="52">
        <v>30</v>
      </c>
      <c r="I336" s="67" t="str">
        <f t="shared" si="21"/>
        <v>No</v>
      </c>
      <c r="J336" s="52">
        <v>3</v>
      </c>
      <c r="K336" s="52">
        <v>2</v>
      </c>
      <c r="L336" s="52">
        <v>2</v>
      </c>
      <c r="M336" s="16" t="s">
        <v>36</v>
      </c>
      <c r="N336" s="16" t="str">
        <f>VLOOKUP(M336,$F$4:$G$420,2,FALSE)</f>
        <v>Midwest</v>
      </c>
    </row>
    <row r="337" spans="1:14">
      <c r="A337" s="47">
        <v>1776</v>
      </c>
      <c r="B337" s="48">
        <v>36234</v>
      </c>
      <c r="C337" s="49" t="s">
        <v>94</v>
      </c>
      <c r="D337" s="50">
        <v>110198</v>
      </c>
      <c r="E337" s="51">
        <f t="shared" si="19"/>
        <v>52.979807692307695</v>
      </c>
      <c r="F337" s="66">
        <f t="shared" si="20"/>
        <v>15.794444444444444</v>
      </c>
      <c r="G337" s="52">
        <v>19</v>
      </c>
      <c r="H337" s="52">
        <v>54</v>
      </c>
      <c r="I337" s="67" t="str">
        <f t="shared" si="21"/>
        <v>Yes</v>
      </c>
      <c r="J337" s="52">
        <v>3</v>
      </c>
      <c r="K337" s="52">
        <v>1</v>
      </c>
      <c r="L337" s="52">
        <v>1</v>
      </c>
      <c r="M337" s="16" t="s">
        <v>35</v>
      </c>
      <c r="N337" s="16" t="str">
        <f>VLOOKUP(M337,$F$4:$G$420,2,FALSE)</f>
        <v>Northeast</v>
      </c>
    </row>
    <row r="338" spans="1:14">
      <c r="A338" s="47">
        <v>1777</v>
      </c>
      <c r="B338" s="48">
        <v>40428</v>
      </c>
      <c r="C338" s="49" t="s">
        <v>94</v>
      </c>
      <c r="D338" s="50">
        <v>113631</v>
      </c>
      <c r="E338" s="51">
        <f t="shared" si="19"/>
        <v>54.630288461538463</v>
      </c>
      <c r="F338" s="66">
        <f t="shared" si="20"/>
        <v>4.3166666666666664</v>
      </c>
      <c r="G338" s="52">
        <v>16</v>
      </c>
      <c r="H338" s="52">
        <v>28</v>
      </c>
      <c r="I338" s="67" t="str">
        <f t="shared" si="21"/>
        <v>No</v>
      </c>
      <c r="J338" s="52">
        <v>3</v>
      </c>
      <c r="K338" s="52">
        <v>1</v>
      </c>
      <c r="L338" s="52">
        <v>1</v>
      </c>
      <c r="M338" s="16" t="s">
        <v>32</v>
      </c>
      <c r="N338" s="16" t="str">
        <f>VLOOKUP(M338,$F$4:$G$420,2,FALSE)</f>
        <v>C-Plains</v>
      </c>
    </row>
    <row r="339" spans="1:14">
      <c r="A339" s="47">
        <v>1779</v>
      </c>
      <c r="B339" s="48">
        <v>38504</v>
      </c>
      <c r="C339" s="49" t="s">
        <v>94</v>
      </c>
      <c r="D339" s="50">
        <v>121084</v>
      </c>
      <c r="E339" s="51">
        <f t="shared" si="19"/>
        <v>58.213461538461537</v>
      </c>
      <c r="F339" s="66">
        <f t="shared" si="20"/>
        <v>9.5833333333333339</v>
      </c>
      <c r="G339" s="52">
        <v>16</v>
      </c>
      <c r="H339" s="52">
        <v>43</v>
      </c>
      <c r="I339" s="67" t="str">
        <f t="shared" si="21"/>
        <v>No</v>
      </c>
      <c r="J339" s="52">
        <v>3</v>
      </c>
      <c r="K339" s="52">
        <v>1</v>
      </c>
      <c r="L339" s="52">
        <v>1</v>
      </c>
      <c r="M339" s="16" t="s">
        <v>36</v>
      </c>
      <c r="N339" s="16" t="str">
        <f>VLOOKUP(M339,$F$4:$G$420,2,FALSE)</f>
        <v>Midwest</v>
      </c>
    </row>
    <row r="340" spans="1:14">
      <c r="A340" s="47">
        <v>1782</v>
      </c>
      <c r="B340" s="48">
        <v>38050</v>
      </c>
      <c r="C340" s="49" t="s">
        <v>94</v>
      </c>
      <c r="D340" s="50">
        <v>123903</v>
      </c>
      <c r="E340" s="51">
        <f t="shared" si="19"/>
        <v>59.568750000000001</v>
      </c>
      <c r="F340" s="66">
        <f t="shared" si="20"/>
        <v>10.824999999999999</v>
      </c>
      <c r="G340" s="52">
        <v>16</v>
      </c>
      <c r="H340" s="52">
        <v>46</v>
      </c>
      <c r="I340" s="67" t="str">
        <f t="shared" si="21"/>
        <v>Yes</v>
      </c>
      <c r="J340" s="52">
        <v>1</v>
      </c>
      <c r="K340" s="52">
        <v>1</v>
      </c>
      <c r="L340" s="52">
        <v>1</v>
      </c>
      <c r="M340" s="16" t="s">
        <v>32</v>
      </c>
      <c r="N340" s="16" t="str">
        <f>VLOOKUP(M340,$F$4:$G$420,2,FALSE)</f>
        <v>C-Plains</v>
      </c>
    </row>
    <row r="341" spans="1:14">
      <c r="A341" s="47">
        <v>1783</v>
      </c>
      <c r="B341" s="48">
        <v>38904</v>
      </c>
      <c r="C341" s="49" t="s">
        <v>107</v>
      </c>
      <c r="D341" s="50">
        <v>156972</v>
      </c>
      <c r="E341" s="51">
        <f>D341/2080</f>
        <v>75.467307692307699</v>
      </c>
      <c r="F341" s="66">
        <f t="shared" si="20"/>
        <v>8.4861111111111107</v>
      </c>
      <c r="G341" s="52">
        <v>19</v>
      </c>
      <c r="H341" s="52">
        <v>50</v>
      </c>
      <c r="I341" s="67" t="str">
        <f t="shared" si="21"/>
        <v>No</v>
      </c>
      <c r="J341" s="52">
        <v>3</v>
      </c>
      <c r="K341" s="52">
        <v>1</v>
      </c>
      <c r="L341" s="52">
        <v>1</v>
      </c>
      <c r="M341" s="16" t="s">
        <v>36</v>
      </c>
      <c r="N341" s="16" t="str">
        <f>VLOOKUP(M341,$F$4:$G$420,2,FALSE)</f>
        <v>Midwest</v>
      </c>
    </row>
    <row r="342" spans="1:14">
      <c r="A342" s="47">
        <v>1784</v>
      </c>
      <c r="B342" s="48">
        <v>40077</v>
      </c>
      <c r="C342" s="49" t="s">
        <v>109</v>
      </c>
      <c r="D342" s="50">
        <v>96096</v>
      </c>
      <c r="E342" s="51">
        <f t="shared" ref="E342:E378" si="22">D342/2080</f>
        <v>46.2</v>
      </c>
      <c r="F342" s="66">
        <f t="shared" si="20"/>
        <v>5.2777777777777777</v>
      </c>
      <c r="G342" s="52">
        <v>16</v>
      </c>
      <c r="H342" s="52">
        <v>25</v>
      </c>
      <c r="I342" s="67" t="str">
        <f t="shared" si="21"/>
        <v>No</v>
      </c>
      <c r="J342" s="52">
        <v>4</v>
      </c>
      <c r="K342" s="52">
        <v>1</v>
      </c>
      <c r="L342" s="52">
        <v>2</v>
      </c>
      <c r="M342" s="16" t="s">
        <v>36</v>
      </c>
      <c r="N342" s="16" t="str">
        <f>VLOOKUP(M342,$F$4:$G$420,2,FALSE)</f>
        <v>Midwest</v>
      </c>
    </row>
    <row r="343" spans="1:14">
      <c r="A343" s="47">
        <v>1785</v>
      </c>
      <c r="B343" s="48">
        <v>40217</v>
      </c>
      <c r="C343" s="49" t="s">
        <v>97</v>
      </c>
      <c r="D343" s="50">
        <v>82456</v>
      </c>
      <c r="E343" s="51">
        <f t="shared" si="22"/>
        <v>39.642307692307689</v>
      </c>
      <c r="F343" s="66">
        <f t="shared" si="20"/>
        <v>4.8972222222222221</v>
      </c>
      <c r="G343" s="52">
        <v>12</v>
      </c>
      <c r="H343" s="52">
        <v>32</v>
      </c>
      <c r="I343" s="67" t="str">
        <f t="shared" si="21"/>
        <v>No</v>
      </c>
      <c r="J343" s="52">
        <v>3</v>
      </c>
      <c r="K343" s="52">
        <v>2</v>
      </c>
      <c r="L343" s="52">
        <v>1</v>
      </c>
      <c r="M343" s="16" t="s">
        <v>35</v>
      </c>
      <c r="N343" s="16" t="str">
        <f>VLOOKUP(M343,$F$4:$G$420,2,FALSE)</f>
        <v>Northeast</v>
      </c>
    </row>
    <row r="344" spans="1:14">
      <c r="A344" s="47">
        <v>1787</v>
      </c>
      <c r="B344" s="48">
        <v>39284</v>
      </c>
      <c r="C344" s="49" t="s">
        <v>18</v>
      </c>
      <c r="D344" s="50">
        <v>116261</v>
      </c>
      <c r="E344" s="51">
        <f t="shared" si="22"/>
        <v>55.894711538461536</v>
      </c>
      <c r="F344" s="66">
        <f t="shared" si="20"/>
        <v>7.4444444444444446</v>
      </c>
      <c r="G344" s="52">
        <v>16</v>
      </c>
      <c r="H344" s="52">
        <v>45</v>
      </c>
      <c r="I344" s="67" t="str">
        <f t="shared" si="21"/>
        <v>No</v>
      </c>
      <c r="J344" s="52">
        <v>3</v>
      </c>
      <c r="K344" s="52">
        <v>1</v>
      </c>
      <c r="L344" s="52">
        <v>1</v>
      </c>
      <c r="M344" s="16" t="s">
        <v>36</v>
      </c>
      <c r="N344" s="16" t="str">
        <f>VLOOKUP(M344,$F$4:$G$420,2,FALSE)</f>
        <v>Midwest</v>
      </c>
    </row>
    <row r="345" spans="1:14">
      <c r="A345" s="47">
        <v>1789</v>
      </c>
      <c r="B345" s="48">
        <v>39714</v>
      </c>
      <c r="C345" s="49" t="s">
        <v>94</v>
      </c>
      <c r="D345" s="50">
        <v>92802</v>
      </c>
      <c r="E345" s="51">
        <f t="shared" si="22"/>
        <v>44.616346153846152</v>
      </c>
      <c r="F345" s="66">
        <f t="shared" si="20"/>
        <v>6.2722222222222221</v>
      </c>
      <c r="G345" s="52">
        <v>14</v>
      </c>
      <c r="H345" s="52">
        <v>35</v>
      </c>
      <c r="I345" s="67" t="str">
        <f t="shared" si="21"/>
        <v>No</v>
      </c>
      <c r="J345" s="52">
        <v>3</v>
      </c>
      <c r="K345" s="52">
        <v>1</v>
      </c>
      <c r="L345" s="52">
        <v>1</v>
      </c>
      <c r="M345" s="16" t="s">
        <v>35</v>
      </c>
      <c r="N345" s="16" t="str">
        <f>VLOOKUP(M345,$F$4:$G$420,2,FALSE)</f>
        <v>Northeast</v>
      </c>
    </row>
    <row r="346" spans="1:14">
      <c r="A346" s="47">
        <v>1790</v>
      </c>
      <c r="B346" s="48">
        <v>36234</v>
      </c>
      <c r="C346" s="49" t="s">
        <v>115</v>
      </c>
      <c r="D346" s="50">
        <v>161077</v>
      </c>
      <c r="E346" s="51">
        <f t="shared" si="22"/>
        <v>77.440865384615378</v>
      </c>
      <c r="F346" s="66">
        <f t="shared" si="20"/>
        <v>15.794444444444444</v>
      </c>
      <c r="G346" s="52">
        <v>19</v>
      </c>
      <c r="H346" s="52">
        <v>54</v>
      </c>
      <c r="I346" s="67" t="str">
        <f t="shared" si="21"/>
        <v>Yes</v>
      </c>
      <c r="J346" s="52">
        <v>1</v>
      </c>
      <c r="K346" s="52">
        <v>1</v>
      </c>
      <c r="L346" s="52">
        <v>1</v>
      </c>
      <c r="M346" s="16" t="s">
        <v>36</v>
      </c>
      <c r="N346" s="16" t="str">
        <f>VLOOKUP(M346,$F$4:$G$420,2,FALSE)</f>
        <v>Midwest</v>
      </c>
    </row>
    <row r="347" spans="1:14">
      <c r="A347" s="47">
        <v>1791</v>
      </c>
      <c r="B347" s="48">
        <v>39332</v>
      </c>
      <c r="C347" s="49" t="s">
        <v>97</v>
      </c>
      <c r="D347" s="50">
        <v>70788</v>
      </c>
      <c r="E347" s="51">
        <f t="shared" si="22"/>
        <v>34.032692307692308</v>
      </c>
      <c r="F347" s="66">
        <f t="shared" si="20"/>
        <v>7.3166666666666664</v>
      </c>
      <c r="G347" s="52">
        <v>12</v>
      </c>
      <c r="H347" s="52">
        <v>40</v>
      </c>
      <c r="I347" s="67" t="str">
        <f t="shared" si="21"/>
        <v>No</v>
      </c>
      <c r="J347" s="52">
        <v>3</v>
      </c>
      <c r="K347" s="52">
        <v>2</v>
      </c>
      <c r="L347" s="52">
        <v>1</v>
      </c>
      <c r="M347" s="16" t="s">
        <v>36</v>
      </c>
      <c r="N347" s="16" t="str">
        <f>VLOOKUP(M347,$F$4:$G$420,2,FALSE)</f>
        <v>Midwest</v>
      </c>
    </row>
    <row r="348" spans="1:14">
      <c r="A348" s="47">
        <v>1793</v>
      </c>
      <c r="B348" s="48">
        <v>39699</v>
      </c>
      <c r="C348" s="49" t="s">
        <v>102</v>
      </c>
      <c r="D348" s="50">
        <v>140822</v>
      </c>
      <c r="E348" s="51">
        <f t="shared" si="22"/>
        <v>67.702884615384619</v>
      </c>
      <c r="F348" s="66">
        <f t="shared" si="20"/>
        <v>6.3138888888888891</v>
      </c>
      <c r="G348" s="52">
        <v>19</v>
      </c>
      <c r="H348" s="52">
        <v>50</v>
      </c>
      <c r="I348" s="67" t="str">
        <f t="shared" si="21"/>
        <v>No</v>
      </c>
      <c r="J348" s="52">
        <v>3</v>
      </c>
      <c r="K348" s="52">
        <v>1</v>
      </c>
      <c r="L348" s="52">
        <v>2</v>
      </c>
      <c r="M348" s="16" t="s">
        <v>36</v>
      </c>
      <c r="N348" s="16" t="str">
        <f>VLOOKUP(M348,$F$4:$G$420,2,FALSE)</f>
        <v>Midwest</v>
      </c>
    </row>
    <row r="349" spans="1:14">
      <c r="A349" s="47">
        <v>1794</v>
      </c>
      <c r="B349" s="48">
        <v>41653</v>
      </c>
      <c r="C349" s="49" t="s">
        <v>107</v>
      </c>
      <c r="D349" s="50">
        <v>110323</v>
      </c>
      <c r="E349" s="51">
        <f t="shared" si="22"/>
        <v>53.039903846153848</v>
      </c>
      <c r="F349" s="66">
        <f t="shared" si="20"/>
        <v>0.96388888888888891</v>
      </c>
      <c r="G349" s="52">
        <v>16</v>
      </c>
      <c r="H349" s="52">
        <v>24</v>
      </c>
      <c r="I349" s="67" t="str">
        <f t="shared" si="21"/>
        <v>No</v>
      </c>
      <c r="J349" s="52">
        <v>3</v>
      </c>
      <c r="K349" s="52">
        <v>1</v>
      </c>
      <c r="L349" s="52">
        <v>2</v>
      </c>
      <c r="M349" s="16" t="s">
        <v>35</v>
      </c>
      <c r="N349" s="16" t="str">
        <f>VLOOKUP(M349,$F$4:$G$420,2,FALSE)</f>
        <v>Northeast</v>
      </c>
    </row>
    <row r="350" spans="1:14">
      <c r="A350" s="47">
        <v>1796</v>
      </c>
      <c r="B350" s="48">
        <v>40251</v>
      </c>
      <c r="C350" s="49" t="s">
        <v>103</v>
      </c>
      <c r="D350" s="50">
        <v>151275</v>
      </c>
      <c r="E350" s="51">
        <f t="shared" si="22"/>
        <v>72.728365384615387</v>
      </c>
      <c r="F350" s="66">
        <f t="shared" si="20"/>
        <v>4.7972222222222225</v>
      </c>
      <c r="G350" s="52">
        <v>19</v>
      </c>
      <c r="H350" s="52">
        <v>43</v>
      </c>
      <c r="I350" s="67" t="str">
        <f t="shared" si="21"/>
        <v>No</v>
      </c>
      <c r="J350" s="52">
        <v>3</v>
      </c>
      <c r="K350" s="52">
        <v>1</v>
      </c>
      <c r="L350" s="52">
        <v>1</v>
      </c>
      <c r="M350" s="16" t="s">
        <v>35</v>
      </c>
      <c r="N350" s="16" t="str">
        <f>VLOOKUP(M350,$F$4:$G$420,2,FALSE)</f>
        <v>Northeast</v>
      </c>
    </row>
    <row r="351" spans="1:14">
      <c r="A351" s="47">
        <v>1797</v>
      </c>
      <c r="B351" s="48">
        <v>37660</v>
      </c>
      <c r="C351" s="49" t="s">
        <v>99</v>
      </c>
      <c r="D351" s="50">
        <v>150084</v>
      </c>
      <c r="E351" s="51">
        <f t="shared" si="22"/>
        <v>72.155769230769238</v>
      </c>
      <c r="F351" s="66">
        <f t="shared" si="20"/>
        <v>11.897222222222222</v>
      </c>
      <c r="G351" s="52">
        <v>19</v>
      </c>
      <c r="H351" s="52">
        <v>44</v>
      </c>
      <c r="I351" s="67" t="str">
        <f t="shared" si="21"/>
        <v>Yes</v>
      </c>
      <c r="J351" s="52">
        <v>2</v>
      </c>
      <c r="K351" s="52">
        <v>1</v>
      </c>
      <c r="L351" s="52">
        <v>1</v>
      </c>
      <c r="M351" s="16" t="s">
        <v>32</v>
      </c>
      <c r="N351" s="16" t="str">
        <f>VLOOKUP(M351,$F$4:$G$420,2,FALSE)</f>
        <v>C-Plains</v>
      </c>
    </row>
    <row r="352" spans="1:14">
      <c r="A352" s="47">
        <v>1798</v>
      </c>
      <c r="B352" s="48">
        <v>39947</v>
      </c>
      <c r="C352" s="49" t="s">
        <v>94</v>
      </c>
      <c r="D352" s="50">
        <v>86918</v>
      </c>
      <c r="E352" s="51">
        <f t="shared" si="22"/>
        <v>41.787500000000001</v>
      </c>
      <c r="F352" s="66">
        <f t="shared" si="20"/>
        <v>5.6305555555555555</v>
      </c>
      <c r="G352" s="52">
        <v>14</v>
      </c>
      <c r="H352" s="52">
        <v>32</v>
      </c>
      <c r="I352" s="67" t="str">
        <f t="shared" si="21"/>
        <v>No</v>
      </c>
      <c r="J352" s="52">
        <v>1</v>
      </c>
      <c r="K352" s="52">
        <v>1</v>
      </c>
      <c r="L352" s="52">
        <v>1</v>
      </c>
      <c r="M352" s="16" t="s">
        <v>35</v>
      </c>
      <c r="N352" s="16" t="str">
        <f>VLOOKUP(M352,$F$4:$G$420,2,FALSE)</f>
        <v>Northeast</v>
      </c>
    </row>
    <row r="353" spans="1:14">
      <c r="A353" s="47">
        <v>1799</v>
      </c>
      <c r="B353" s="48">
        <v>36234</v>
      </c>
      <c r="C353" s="49" t="s">
        <v>94</v>
      </c>
      <c r="D353" s="50">
        <v>109647</v>
      </c>
      <c r="E353" s="51">
        <f t="shared" si="22"/>
        <v>52.714903846153845</v>
      </c>
      <c r="F353" s="66">
        <f t="shared" si="20"/>
        <v>15.794444444444444</v>
      </c>
      <c r="G353" s="52">
        <v>16</v>
      </c>
      <c r="H353" s="52">
        <v>54</v>
      </c>
      <c r="I353" s="67" t="str">
        <f t="shared" si="21"/>
        <v>Yes</v>
      </c>
      <c r="J353" s="52">
        <v>3</v>
      </c>
      <c r="K353" s="52">
        <v>1</v>
      </c>
      <c r="L353" s="52">
        <v>1</v>
      </c>
      <c r="M353" s="16" t="s">
        <v>35</v>
      </c>
      <c r="N353" s="16" t="str">
        <f>VLOOKUP(M353,$F$4:$G$420,2,FALSE)</f>
        <v>Northeast</v>
      </c>
    </row>
    <row r="354" spans="1:14">
      <c r="A354" s="47">
        <v>1802</v>
      </c>
      <c r="B354" s="53">
        <v>39599</v>
      </c>
      <c r="C354" s="49" t="s">
        <v>94</v>
      </c>
      <c r="D354" s="50">
        <v>93498</v>
      </c>
      <c r="E354" s="51">
        <f t="shared" si="22"/>
        <v>44.950961538461542</v>
      </c>
      <c r="F354" s="66">
        <f t="shared" si="20"/>
        <v>6.583333333333333</v>
      </c>
      <c r="G354" s="52">
        <v>16</v>
      </c>
      <c r="H354" s="52">
        <v>35</v>
      </c>
      <c r="I354" s="67" t="str">
        <f t="shared" si="21"/>
        <v>No</v>
      </c>
      <c r="J354" s="52">
        <v>4</v>
      </c>
      <c r="K354" s="52">
        <v>1</v>
      </c>
      <c r="L354" s="52">
        <v>1</v>
      </c>
      <c r="M354" s="16" t="s">
        <v>32</v>
      </c>
      <c r="N354" s="16" t="str">
        <f>VLOOKUP(M354,$F$4:$G$420,2,FALSE)</f>
        <v>C-Plains</v>
      </c>
    </row>
    <row r="355" spans="1:14">
      <c r="A355" s="47">
        <v>1803</v>
      </c>
      <c r="B355" s="48">
        <v>36799</v>
      </c>
      <c r="C355" s="49" t="s">
        <v>111</v>
      </c>
      <c r="D355" s="50">
        <v>111282</v>
      </c>
      <c r="E355" s="51">
        <f t="shared" si="22"/>
        <v>53.500961538461539</v>
      </c>
      <c r="F355" s="66">
        <f t="shared" si="20"/>
        <v>14.25</v>
      </c>
      <c r="G355" s="52">
        <v>16</v>
      </c>
      <c r="H355" s="52">
        <v>45</v>
      </c>
      <c r="I355" s="67" t="str">
        <f t="shared" si="21"/>
        <v>Yes</v>
      </c>
      <c r="J355" s="52">
        <v>3</v>
      </c>
      <c r="K355" s="52">
        <v>1</v>
      </c>
      <c r="L355" s="52">
        <v>1</v>
      </c>
      <c r="M355" s="16" t="s">
        <v>35</v>
      </c>
      <c r="N355" s="16" t="str">
        <f>VLOOKUP(M355,$F$4:$G$420,2,FALSE)</f>
        <v>Northeast</v>
      </c>
    </row>
    <row r="356" spans="1:14">
      <c r="A356" s="47">
        <v>1804</v>
      </c>
      <c r="B356" s="48">
        <v>40044</v>
      </c>
      <c r="C356" s="49" t="s">
        <v>106</v>
      </c>
      <c r="D356" s="50">
        <v>124510</v>
      </c>
      <c r="E356" s="51">
        <f t="shared" si="22"/>
        <v>59.86057692307692</v>
      </c>
      <c r="F356" s="66">
        <f t="shared" si="20"/>
        <v>5.3666666666666663</v>
      </c>
      <c r="G356" s="52">
        <v>16</v>
      </c>
      <c r="H356" s="52">
        <v>46</v>
      </c>
      <c r="I356" s="67" t="str">
        <f t="shared" si="21"/>
        <v>No</v>
      </c>
      <c r="J356" s="52">
        <v>1</v>
      </c>
      <c r="K356" s="52">
        <v>2</v>
      </c>
      <c r="L356" s="52">
        <v>1</v>
      </c>
      <c r="M356" s="16" t="s">
        <v>35</v>
      </c>
      <c r="N356" s="16" t="str">
        <f>VLOOKUP(M356,$F$4:$G$420,2,FALSE)</f>
        <v>Northeast</v>
      </c>
    </row>
    <row r="357" spans="1:14">
      <c r="A357" s="47">
        <v>1809</v>
      </c>
      <c r="B357" s="53">
        <v>37180</v>
      </c>
      <c r="C357" s="49" t="s">
        <v>94</v>
      </c>
      <c r="D357" s="50">
        <v>106946</v>
      </c>
      <c r="E357" s="51">
        <f t="shared" si="22"/>
        <v>51.416346153846156</v>
      </c>
      <c r="F357" s="66">
        <f t="shared" si="20"/>
        <v>13.208333333333334</v>
      </c>
      <c r="G357" s="52">
        <v>16</v>
      </c>
      <c r="H357" s="52">
        <v>50</v>
      </c>
      <c r="I357" s="67" t="str">
        <f t="shared" si="21"/>
        <v>Yes</v>
      </c>
      <c r="J357" s="52">
        <v>1</v>
      </c>
      <c r="K357" s="52">
        <v>1</v>
      </c>
      <c r="L357" s="52">
        <v>1</v>
      </c>
      <c r="M357" s="16" t="s">
        <v>32</v>
      </c>
      <c r="N357" s="16" t="str">
        <f>VLOOKUP(M357,$F$4:$G$420,2,FALSE)</f>
        <v>C-Plains</v>
      </c>
    </row>
    <row r="358" spans="1:14">
      <c r="A358" s="47">
        <v>1812</v>
      </c>
      <c r="B358" s="48">
        <v>38448</v>
      </c>
      <c r="C358" s="49" t="s">
        <v>109</v>
      </c>
      <c r="D358" s="50">
        <v>97781</v>
      </c>
      <c r="E358" s="51">
        <f t="shared" si="22"/>
        <v>47.010096153846156</v>
      </c>
      <c r="F358" s="66">
        <f t="shared" si="20"/>
        <v>9.7361111111111107</v>
      </c>
      <c r="G358" s="52">
        <v>14</v>
      </c>
      <c r="H358" s="52">
        <v>30</v>
      </c>
      <c r="I358" s="67" t="str">
        <f t="shared" si="21"/>
        <v>No</v>
      </c>
      <c r="J358" s="52">
        <v>1</v>
      </c>
      <c r="K358" s="52">
        <v>1</v>
      </c>
      <c r="L358" s="52">
        <v>1</v>
      </c>
      <c r="M358" s="16" t="s">
        <v>35</v>
      </c>
      <c r="N358" s="16" t="str">
        <f>VLOOKUP(M358,$F$4:$G$420,2,FALSE)</f>
        <v>Northeast</v>
      </c>
    </row>
    <row r="359" spans="1:14">
      <c r="A359" s="47">
        <v>1813</v>
      </c>
      <c r="B359" s="48">
        <v>37636</v>
      </c>
      <c r="C359" s="49" t="s">
        <v>94</v>
      </c>
      <c r="D359" s="50">
        <v>103922</v>
      </c>
      <c r="E359" s="51">
        <f t="shared" si="22"/>
        <v>49.962499999999999</v>
      </c>
      <c r="F359" s="66">
        <f t="shared" si="20"/>
        <v>11.96111111111111</v>
      </c>
      <c r="G359" s="52">
        <v>16</v>
      </c>
      <c r="H359" s="52">
        <v>47</v>
      </c>
      <c r="I359" s="67" t="str">
        <f t="shared" si="21"/>
        <v>Yes</v>
      </c>
      <c r="J359" s="52">
        <v>1</v>
      </c>
      <c r="K359" s="52">
        <v>1</v>
      </c>
      <c r="L359" s="52">
        <v>2</v>
      </c>
      <c r="M359" s="16" t="s">
        <v>36</v>
      </c>
      <c r="N359" s="16" t="str">
        <f>VLOOKUP(M359,$F$4:$G$420,2,FALSE)</f>
        <v>Midwest</v>
      </c>
    </row>
    <row r="360" spans="1:14">
      <c r="A360" s="47">
        <v>1814</v>
      </c>
      <c r="B360" s="48">
        <v>40774</v>
      </c>
      <c r="C360" s="49" t="s">
        <v>102</v>
      </c>
      <c r="D360" s="50">
        <v>147102</v>
      </c>
      <c r="E360" s="51">
        <f t="shared" si="22"/>
        <v>70.722115384615378</v>
      </c>
      <c r="F360" s="66">
        <f t="shared" si="20"/>
        <v>3.3666666666666667</v>
      </c>
      <c r="G360" s="52">
        <v>16</v>
      </c>
      <c r="H360" s="52">
        <v>53</v>
      </c>
      <c r="I360" s="67" t="str">
        <f t="shared" si="21"/>
        <v>No</v>
      </c>
      <c r="J360" s="52">
        <v>1</v>
      </c>
      <c r="K360" s="52">
        <v>1</v>
      </c>
      <c r="L360" s="52">
        <v>1</v>
      </c>
      <c r="M360" s="16" t="s">
        <v>35</v>
      </c>
      <c r="N360" s="16" t="str">
        <f>VLOOKUP(M360,$F$4:$G$420,2,FALSE)</f>
        <v>Northeast</v>
      </c>
    </row>
    <row r="361" spans="1:14">
      <c r="A361" s="47">
        <v>1815</v>
      </c>
      <c r="B361" s="48">
        <v>40772</v>
      </c>
      <c r="C361" s="49" t="s">
        <v>94</v>
      </c>
      <c r="D361" s="50">
        <v>83244</v>
      </c>
      <c r="E361" s="51">
        <f t="shared" si="22"/>
        <v>40.021153846153844</v>
      </c>
      <c r="F361" s="66">
        <f t="shared" si="20"/>
        <v>3.3722222222222222</v>
      </c>
      <c r="G361" s="52">
        <v>14</v>
      </c>
      <c r="H361" s="52">
        <v>26</v>
      </c>
      <c r="I361" s="67" t="str">
        <f t="shared" si="21"/>
        <v>No</v>
      </c>
      <c r="J361" s="52">
        <v>3</v>
      </c>
      <c r="K361" s="52">
        <v>1</v>
      </c>
      <c r="L361" s="52">
        <v>1</v>
      </c>
      <c r="M361" s="16" t="s">
        <v>32</v>
      </c>
      <c r="N361" s="16" t="str">
        <f>VLOOKUP(M361,$F$4:$G$420,2,FALSE)</f>
        <v>C-Plains</v>
      </c>
    </row>
    <row r="362" spans="1:14">
      <c r="A362" s="47">
        <v>1816</v>
      </c>
      <c r="B362" s="48">
        <v>39919</v>
      </c>
      <c r="C362" s="49" t="s">
        <v>94</v>
      </c>
      <c r="D362" s="50">
        <v>87144</v>
      </c>
      <c r="E362" s="51">
        <f t="shared" si="22"/>
        <v>41.896153846153844</v>
      </c>
      <c r="F362" s="66">
        <f t="shared" si="20"/>
        <v>5.708333333333333</v>
      </c>
      <c r="G362" s="52">
        <v>14</v>
      </c>
      <c r="H362" s="52">
        <v>33</v>
      </c>
      <c r="I362" s="67" t="str">
        <f t="shared" si="21"/>
        <v>No</v>
      </c>
      <c r="J362" s="52">
        <v>3</v>
      </c>
      <c r="K362" s="52">
        <v>1</v>
      </c>
      <c r="L362" s="52">
        <v>1</v>
      </c>
      <c r="M362" s="16" t="s">
        <v>32</v>
      </c>
      <c r="N362" s="16" t="str">
        <f>VLOOKUP(M362,$F$4:$G$420,2,FALSE)</f>
        <v>C-Plains</v>
      </c>
    </row>
    <row r="363" spans="1:14">
      <c r="A363" s="47">
        <v>1819</v>
      </c>
      <c r="B363" s="48">
        <v>40092</v>
      </c>
      <c r="C363" s="49" t="s">
        <v>94</v>
      </c>
      <c r="D363" s="50">
        <v>84804</v>
      </c>
      <c r="E363" s="51">
        <f t="shared" si="22"/>
        <v>40.771153846153844</v>
      </c>
      <c r="F363" s="66">
        <f t="shared" si="20"/>
        <v>5.2361111111111107</v>
      </c>
      <c r="G363" s="52">
        <v>14</v>
      </c>
      <c r="H363" s="52">
        <v>30</v>
      </c>
      <c r="I363" s="67" t="str">
        <f t="shared" si="21"/>
        <v>No</v>
      </c>
      <c r="J363" s="52">
        <v>2</v>
      </c>
      <c r="K363" s="52">
        <v>1</v>
      </c>
      <c r="L363" s="52">
        <v>1</v>
      </c>
      <c r="M363" s="16" t="s">
        <v>36</v>
      </c>
      <c r="N363" s="16" t="str">
        <f>VLOOKUP(M363,$F$4:$G$420,2,FALSE)</f>
        <v>Midwest</v>
      </c>
    </row>
    <row r="364" spans="1:14">
      <c r="A364" s="47">
        <v>1820</v>
      </c>
      <c r="B364" s="48">
        <v>40031</v>
      </c>
      <c r="C364" s="49" t="s">
        <v>97</v>
      </c>
      <c r="D364" s="50">
        <v>84236</v>
      </c>
      <c r="E364" s="51">
        <f t="shared" si="22"/>
        <v>40.498076923076923</v>
      </c>
      <c r="F364" s="66">
        <f t="shared" si="20"/>
        <v>5.4027777777777777</v>
      </c>
      <c r="G364" s="52">
        <v>12</v>
      </c>
      <c r="H364" s="52">
        <v>32</v>
      </c>
      <c r="I364" s="67" t="str">
        <f t="shared" si="21"/>
        <v>No</v>
      </c>
      <c r="J364" s="52">
        <v>3</v>
      </c>
      <c r="K364" s="52">
        <v>1</v>
      </c>
      <c r="L364" s="52">
        <v>1</v>
      </c>
      <c r="M364" s="16" t="s">
        <v>32</v>
      </c>
      <c r="N364" s="16" t="str">
        <f>VLOOKUP(M364,$F$4:$G$420,2,FALSE)</f>
        <v>C-Plains</v>
      </c>
    </row>
    <row r="365" spans="1:14">
      <c r="A365" s="47">
        <v>1821</v>
      </c>
      <c r="B365" s="48">
        <v>38973</v>
      </c>
      <c r="C365" s="49" t="s">
        <v>94</v>
      </c>
      <c r="D365" s="50">
        <v>100130</v>
      </c>
      <c r="E365" s="51">
        <f t="shared" si="22"/>
        <v>48.13942307692308</v>
      </c>
      <c r="F365" s="66">
        <f t="shared" si="20"/>
        <v>8.3000000000000007</v>
      </c>
      <c r="G365" s="52">
        <v>14</v>
      </c>
      <c r="H365" s="52">
        <v>40</v>
      </c>
      <c r="I365" s="67" t="str">
        <f t="shared" si="21"/>
        <v>No</v>
      </c>
      <c r="J365" s="52">
        <v>3</v>
      </c>
      <c r="K365" s="52">
        <v>1</v>
      </c>
      <c r="L365" s="52">
        <v>1</v>
      </c>
      <c r="M365" s="16" t="s">
        <v>35</v>
      </c>
      <c r="N365" s="16" t="str">
        <f>VLOOKUP(M365,$F$4:$G$420,2,FALSE)</f>
        <v>Northeast</v>
      </c>
    </row>
    <row r="366" spans="1:14">
      <c r="A366" s="47">
        <v>1822</v>
      </c>
      <c r="B366" s="48">
        <v>39204</v>
      </c>
      <c r="C366" s="49" t="s">
        <v>107</v>
      </c>
      <c r="D366" s="50">
        <v>151691</v>
      </c>
      <c r="E366" s="51">
        <f t="shared" si="22"/>
        <v>72.92836538461539</v>
      </c>
      <c r="F366" s="66">
        <f t="shared" si="20"/>
        <v>7.6638888888888888</v>
      </c>
      <c r="G366" s="52">
        <v>16</v>
      </c>
      <c r="H366" s="52">
        <v>36</v>
      </c>
      <c r="I366" s="67" t="str">
        <f t="shared" si="21"/>
        <v>No</v>
      </c>
      <c r="J366" s="52">
        <v>3</v>
      </c>
      <c r="K366" s="52">
        <v>1</v>
      </c>
      <c r="L366" s="52">
        <v>1</v>
      </c>
      <c r="M366" s="16" t="s">
        <v>32</v>
      </c>
      <c r="N366" s="16" t="str">
        <f>VLOOKUP(M366,$F$4:$G$420,2,FALSE)</f>
        <v>C-Plains</v>
      </c>
    </row>
    <row r="367" spans="1:14">
      <c r="A367" s="47">
        <v>1824</v>
      </c>
      <c r="B367" s="48">
        <v>41377</v>
      </c>
      <c r="C367" s="49" t="s">
        <v>94</v>
      </c>
      <c r="D367" s="50">
        <v>80089</v>
      </c>
      <c r="E367" s="51">
        <f t="shared" si="22"/>
        <v>38.504326923076924</v>
      </c>
      <c r="F367" s="66">
        <f t="shared" si="20"/>
        <v>1.7166666666666666</v>
      </c>
      <c r="G367" s="52">
        <v>16</v>
      </c>
      <c r="H367" s="52">
        <v>20</v>
      </c>
      <c r="I367" s="67" t="str">
        <f t="shared" si="21"/>
        <v>No</v>
      </c>
      <c r="J367" s="52">
        <v>1</v>
      </c>
      <c r="K367" s="52">
        <v>2</v>
      </c>
      <c r="L367" s="52">
        <v>2</v>
      </c>
      <c r="M367" s="16" t="s">
        <v>32</v>
      </c>
      <c r="N367" s="16" t="str">
        <f>VLOOKUP(M367,$F$4:$G$420,2,FALSE)</f>
        <v>C-Plains</v>
      </c>
    </row>
    <row r="368" spans="1:14">
      <c r="A368" s="47">
        <v>1829</v>
      </c>
      <c r="B368" s="48">
        <v>39142</v>
      </c>
      <c r="C368" s="49" t="s">
        <v>94</v>
      </c>
      <c r="D368" s="50">
        <v>98826</v>
      </c>
      <c r="E368" s="51">
        <f t="shared" si="22"/>
        <v>47.512500000000003</v>
      </c>
      <c r="F368" s="66">
        <f t="shared" si="20"/>
        <v>7.833333333333333</v>
      </c>
      <c r="G368" s="52">
        <v>14</v>
      </c>
      <c r="H368" s="52">
        <v>39</v>
      </c>
      <c r="I368" s="67" t="str">
        <f t="shared" si="21"/>
        <v>No</v>
      </c>
      <c r="J368" s="52">
        <v>1</v>
      </c>
      <c r="K368" s="52">
        <v>1</v>
      </c>
      <c r="L368" s="52">
        <v>1</v>
      </c>
      <c r="M368" s="16" t="s">
        <v>35</v>
      </c>
      <c r="N368" s="16" t="str">
        <f>VLOOKUP(M368,$F$4:$G$420,2,FALSE)</f>
        <v>Northeast</v>
      </c>
    </row>
    <row r="369" spans="1:14">
      <c r="A369" s="47">
        <v>1830</v>
      </c>
      <c r="B369" s="53">
        <v>36540</v>
      </c>
      <c r="C369" s="49" t="s">
        <v>94</v>
      </c>
      <c r="D369" s="50">
        <v>108928</v>
      </c>
      <c r="E369" s="51">
        <f t="shared" si="22"/>
        <v>52.369230769230768</v>
      </c>
      <c r="F369" s="66">
        <f t="shared" si="20"/>
        <v>14.96111111111111</v>
      </c>
      <c r="G369" s="52">
        <v>14</v>
      </c>
      <c r="H369" s="52">
        <v>52</v>
      </c>
      <c r="I369" s="67" t="str">
        <f t="shared" si="21"/>
        <v>Yes</v>
      </c>
      <c r="J369" s="52">
        <v>3</v>
      </c>
      <c r="K369" s="52">
        <v>1</v>
      </c>
      <c r="L369" s="52">
        <v>1</v>
      </c>
      <c r="M369" s="16" t="s">
        <v>36</v>
      </c>
      <c r="N369" s="16" t="str">
        <f>VLOOKUP(M369,$F$4:$G$420,2,FALSE)</f>
        <v>Midwest</v>
      </c>
    </row>
    <row r="370" spans="1:14">
      <c r="A370" s="47">
        <v>1831</v>
      </c>
      <c r="B370" s="48">
        <v>41137</v>
      </c>
      <c r="C370" s="49" t="s">
        <v>99</v>
      </c>
      <c r="D370" s="50">
        <v>135938</v>
      </c>
      <c r="E370" s="51">
        <f t="shared" si="22"/>
        <v>65.354807692307688</v>
      </c>
      <c r="F370" s="66">
        <f t="shared" si="20"/>
        <v>2.375</v>
      </c>
      <c r="G370" s="52">
        <v>16</v>
      </c>
      <c r="H370" s="52">
        <v>29</v>
      </c>
      <c r="I370" s="67" t="str">
        <f t="shared" si="21"/>
        <v>No</v>
      </c>
      <c r="J370" s="52">
        <v>1</v>
      </c>
      <c r="K370" s="52">
        <v>2</v>
      </c>
      <c r="L370" s="52">
        <v>1</v>
      </c>
      <c r="M370" s="16" t="s">
        <v>35</v>
      </c>
      <c r="N370" s="16" t="str">
        <f>VLOOKUP(M370,$F$4:$G$420,2,FALSE)</f>
        <v>Northeast</v>
      </c>
    </row>
    <row r="371" spans="1:14">
      <c r="A371" s="47">
        <v>1835</v>
      </c>
      <c r="B371" s="48">
        <v>41432</v>
      </c>
      <c r="C371" s="49" t="s">
        <v>99</v>
      </c>
      <c r="D371" s="50">
        <v>135556</v>
      </c>
      <c r="E371" s="51">
        <f t="shared" si="22"/>
        <v>65.171153846153842</v>
      </c>
      <c r="F371" s="66">
        <f t="shared" si="20"/>
        <v>1.5666666666666667</v>
      </c>
      <c r="G371" s="52">
        <v>16</v>
      </c>
      <c r="H371" s="52">
        <v>29</v>
      </c>
      <c r="I371" s="67" t="str">
        <f t="shared" si="21"/>
        <v>No</v>
      </c>
      <c r="J371" s="52">
        <v>4</v>
      </c>
      <c r="K371" s="52">
        <v>1</v>
      </c>
      <c r="L371" s="52">
        <v>1</v>
      </c>
      <c r="M371" s="16" t="s">
        <v>32</v>
      </c>
      <c r="N371" s="16" t="str">
        <f>VLOOKUP(M371,$F$4:$G$420,2,FALSE)</f>
        <v>C-Plains</v>
      </c>
    </row>
    <row r="372" spans="1:14">
      <c r="A372" s="47">
        <v>1836</v>
      </c>
      <c r="B372" s="48">
        <v>38941</v>
      </c>
      <c r="C372" s="49" t="s">
        <v>94</v>
      </c>
      <c r="D372" s="50">
        <v>100199</v>
      </c>
      <c r="E372" s="51">
        <f t="shared" si="22"/>
        <v>48.17259615384615</v>
      </c>
      <c r="F372" s="66">
        <f t="shared" si="20"/>
        <v>8.3861111111111111</v>
      </c>
      <c r="G372" s="52">
        <v>14</v>
      </c>
      <c r="H372" s="52">
        <v>41</v>
      </c>
      <c r="I372" s="67" t="str">
        <f t="shared" si="21"/>
        <v>No</v>
      </c>
      <c r="J372" s="52">
        <v>1</v>
      </c>
      <c r="K372" s="52">
        <v>1</v>
      </c>
      <c r="L372" s="52">
        <v>1</v>
      </c>
      <c r="M372" s="16" t="s">
        <v>32</v>
      </c>
      <c r="N372" s="16" t="str">
        <f>VLOOKUP(M372,$F$4:$G$420,2,FALSE)</f>
        <v>C-Plains</v>
      </c>
    </row>
    <row r="373" spans="1:14">
      <c r="A373" s="47">
        <v>1840</v>
      </c>
      <c r="B373" s="53">
        <v>36572</v>
      </c>
      <c r="C373" s="49" t="s">
        <v>94</v>
      </c>
      <c r="D373" s="50">
        <v>108792</v>
      </c>
      <c r="E373" s="51">
        <f t="shared" si="22"/>
        <v>52.303846153846152</v>
      </c>
      <c r="F373" s="66">
        <f t="shared" si="20"/>
        <v>14.875</v>
      </c>
      <c r="G373" s="52">
        <v>14</v>
      </c>
      <c r="H373" s="52">
        <v>52</v>
      </c>
      <c r="I373" s="67" t="str">
        <f t="shared" si="21"/>
        <v>Yes</v>
      </c>
      <c r="J373" s="52">
        <v>3</v>
      </c>
      <c r="K373" s="52">
        <v>1</v>
      </c>
      <c r="L373" s="52">
        <v>1</v>
      </c>
      <c r="M373" s="16" t="s">
        <v>36</v>
      </c>
      <c r="N373" s="16" t="str">
        <f>VLOOKUP(M373,$F$4:$G$420,2,FALSE)</f>
        <v>Midwest</v>
      </c>
    </row>
    <row r="374" spans="1:14">
      <c r="A374" s="47">
        <v>1841</v>
      </c>
      <c r="B374" s="48">
        <v>39240</v>
      </c>
      <c r="C374" s="49" t="s">
        <v>115</v>
      </c>
      <c r="D374" s="50">
        <v>179865</v>
      </c>
      <c r="E374" s="51">
        <f t="shared" si="22"/>
        <v>86.473557692307693</v>
      </c>
      <c r="F374" s="66">
        <f t="shared" si="20"/>
        <v>7.5666666666666664</v>
      </c>
      <c r="G374" s="52">
        <v>19</v>
      </c>
      <c r="H374" s="52">
        <v>45</v>
      </c>
      <c r="I374" s="67" t="str">
        <f t="shared" si="21"/>
        <v>No</v>
      </c>
      <c r="J374" s="52">
        <v>2</v>
      </c>
      <c r="K374" s="52">
        <v>1</v>
      </c>
      <c r="L374" s="52">
        <v>2</v>
      </c>
      <c r="M374" s="16" t="s">
        <v>35</v>
      </c>
      <c r="N374" s="16" t="str">
        <f>VLOOKUP(M374,$F$4:$G$420,2,FALSE)</f>
        <v>Northeast</v>
      </c>
    </row>
    <row r="375" spans="1:14">
      <c r="A375" s="47">
        <v>1842</v>
      </c>
      <c r="B375" s="48">
        <v>41491</v>
      </c>
      <c r="C375" s="49" t="s">
        <v>99</v>
      </c>
      <c r="D375" s="50">
        <v>165117</v>
      </c>
      <c r="E375" s="51">
        <f t="shared" si="22"/>
        <v>79.383173076923072</v>
      </c>
      <c r="F375" s="66">
        <f t="shared" si="20"/>
        <v>1.4055555555555554</v>
      </c>
      <c r="G375" s="52">
        <v>19</v>
      </c>
      <c r="H375" s="52">
        <v>28</v>
      </c>
      <c r="I375" s="67" t="str">
        <f t="shared" si="21"/>
        <v>No</v>
      </c>
      <c r="J375" s="52">
        <v>3</v>
      </c>
      <c r="K375" s="52">
        <v>1</v>
      </c>
      <c r="L375" s="52">
        <v>1</v>
      </c>
      <c r="M375" s="16" t="s">
        <v>35</v>
      </c>
      <c r="N375" s="16" t="str">
        <f>VLOOKUP(M375,$F$4:$G$420,2,FALSE)</f>
        <v>Northeast</v>
      </c>
    </row>
    <row r="376" spans="1:14">
      <c r="A376" s="47">
        <v>1843</v>
      </c>
      <c r="B376" s="48">
        <v>39926</v>
      </c>
      <c r="C376" s="49" t="s">
        <v>115</v>
      </c>
      <c r="D376" s="50">
        <v>180113</v>
      </c>
      <c r="E376" s="51">
        <f t="shared" si="22"/>
        <v>86.592788461538461</v>
      </c>
      <c r="F376" s="66">
        <f t="shared" si="20"/>
        <v>5.6888888888888891</v>
      </c>
      <c r="G376" s="52">
        <v>19</v>
      </c>
      <c r="H376" s="52">
        <v>46</v>
      </c>
      <c r="I376" s="67" t="str">
        <f t="shared" si="21"/>
        <v>No</v>
      </c>
      <c r="J376" s="52">
        <v>3</v>
      </c>
      <c r="K376" s="52">
        <v>2</v>
      </c>
      <c r="L376" s="52">
        <v>2</v>
      </c>
      <c r="M376" s="16" t="s">
        <v>35</v>
      </c>
      <c r="N376" s="16" t="str">
        <f>VLOOKUP(M376,$F$4:$G$420,2,FALSE)</f>
        <v>Northeast</v>
      </c>
    </row>
    <row r="377" spans="1:14">
      <c r="A377" s="47">
        <v>1844</v>
      </c>
      <c r="B377" s="48">
        <v>41338</v>
      </c>
      <c r="C377" s="49" t="s">
        <v>107</v>
      </c>
      <c r="D377" s="50">
        <v>140324</v>
      </c>
      <c r="E377" s="51">
        <f t="shared" si="22"/>
        <v>67.463461538461544</v>
      </c>
      <c r="F377" s="66">
        <f t="shared" si="20"/>
        <v>1.8222222222222222</v>
      </c>
      <c r="G377" s="52">
        <v>16</v>
      </c>
      <c r="H377" s="52">
        <v>24</v>
      </c>
      <c r="I377" s="67" t="str">
        <f t="shared" si="21"/>
        <v>No</v>
      </c>
      <c r="J377" s="52">
        <v>3</v>
      </c>
      <c r="K377" s="52">
        <v>1</v>
      </c>
      <c r="L377" s="52">
        <v>1</v>
      </c>
      <c r="M377" s="16" t="s">
        <v>36</v>
      </c>
      <c r="N377" s="16" t="str">
        <f>VLOOKUP(M377,$F$4:$G$420,2,FALSE)</f>
        <v>Midwest</v>
      </c>
    </row>
    <row r="378" spans="1:14">
      <c r="A378" s="47">
        <v>1846</v>
      </c>
      <c r="B378" s="48">
        <v>38229</v>
      </c>
      <c r="C378" s="49" t="s">
        <v>94</v>
      </c>
      <c r="D378" s="50">
        <v>103369</v>
      </c>
      <c r="E378" s="51">
        <f t="shared" si="22"/>
        <v>49.696634615384617</v>
      </c>
      <c r="F378" s="66">
        <f t="shared" si="20"/>
        <v>10.333333333333334</v>
      </c>
      <c r="G378" s="52">
        <v>16</v>
      </c>
      <c r="H378" s="52">
        <v>46</v>
      </c>
      <c r="I378" s="67" t="str">
        <f t="shared" si="21"/>
        <v>Yes</v>
      </c>
      <c r="J378" s="52">
        <v>2</v>
      </c>
      <c r="K378" s="52">
        <v>1</v>
      </c>
      <c r="L378" s="52">
        <v>1</v>
      </c>
      <c r="M378" s="16" t="s">
        <v>35</v>
      </c>
      <c r="N378" s="16" t="str">
        <f>VLOOKUP(M378,$F$4:$G$420,2,FALSE)</f>
        <v>Northeast</v>
      </c>
    </row>
    <row r="379" spans="1:14">
      <c r="A379" s="47">
        <v>1848</v>
      </c>
      <c r="B379" s="48">
        <v>40162</v>
      </c>
      <c r="C379" s="49" t="s">
        <v>115</v>
      </c>
      <c r="D379" s="50">
        <v>170722</v>
      </c>
      <c r="E379" s="51">
        <f>D379/2080</f>
        <v>82.077884615384619</v>
      </c>
      <c r="F379" s="66">
        <f t="shared" si="20"/>
        <v>5.0444444444444443</v>
      </c>
      <c r="G379" s="52">
        <v>19</v>
      </c>
      <c r="H379" s="52">
        <v>52</v>
      </c>
      <c r="I379" s="67" t="str">
        <f t="shared" si="21"/>
        <v>No</v>
      </c>
      <c r="J379" s="52">
        <v>3</v>
      </c>
      <c r="K379" s="52">
        <v>1</v>
      </c>
      <c r="L379" s="52">
        <v>1</v>
      </c>
      <c r="M379" s="16" t="s">
        <v>35</v>
      </c>
      <c r="N379" s="16" t="str">
        <f>VLOOKUP(M379,$F$4:$G$420,2,FALSE)</f>
        <v>Northeast</v>
      </c>
    </row>
    <row r="380" spans="1:14">
      <c r="A380" s="47">
        <v>1849</v>
      </c>
      <c r="B380" s="48">
        <v>38143</v>
      </c>
      <c r="C380" s="49" t="s">
        <v>109</v>
      </c>
      <c r="D380" s="50">
        <v>98344</v>
      </c>
      <c r="E380" s="51">
        <f t="shared" ref="E380:E382" si="23">D380/2080</f>
        <v>47.280769230769231</v>
      </c>
      <c r="F380" s="66">
        <f t="shared" si="20"/>
        <v>10.572222222222223</v>
      </c>
      <c r="G380" s="52">
        <v>14</v>
      </c>
      <c r="H380" s="52">
        <v>32</v>
      </c>
      <c r="I380" s="67" t="s">
        <v>118</v>
      </c>
      <c r="J380" s="52">
        <v>3</v>
      </c>
      <c r="K380" s="52">
        <v>1</v>
      </c>
      <c r="L380" s="52">
        <v>1</v>
      </c>
      <c r="M380" s="16" t="s">
        <v>35</v>
      </c>
      <c r="N380" s="16" t="str">
        <f>VLOOKUP(M380,$F$4:$G$420,2,FALSE)</f>
        <v>Northeast</v>
      </c>
    </row>
    <row r="381" spans="1:14">
      <c r="A381" s="47">
        <v>1850</v>
      </c>
      <c r="B381" s="48">
        <v>40502</v>
      </c>
      <c r="C381" s="49" t="s">
        <v>109</v>
      </c>
      <c r="D381" s="50">
        <v>94060</v>
      </c>
      <c r="E381" s="51">
        <f t="shared" si="23"/>
        <v>45.221153846153847</v>
      </c>
      <c r="F381" s="66">
        <f t="shared" si="20"/>
        <v>4.1138888888888889</v>
      </c>
      <c r="G381" s="52">
        <v>14</v>
      </c>
      <c r="H381" s="52">
        <v>24</v>
      </c>
      <c r="I381" s="67" t="str">
        <f t="shared" si="21"/>
        <v>No</v>
      </c>
      <c r="J381" s="52">
        <v>3</v>
      </c>
      <c r="K381" s="52">
        <v>1</v>
      </c>
      <c r="L381" s="52">
        <v>2</v>
      </c>
      <c r="M381" s="16" t="s">
        <v>35</v>
      </c>
      <c r="N381" s="16" t="str">
        <f>VLOOKUP(M381,$F$4:$G$420,2,FALSE)</f>
        <v>Northeast</v>
      </c>
    </row>
    <row r="382" spans="1:14">
      <c r="A382" s="47">
        <v>1851</v>
      </c>
      <c r="B382" s="48">
        <v>39299</v>
      </c>
      <c r="C382" s="49" t="s">
        <v>96</v>
      </c>
      <c r="D382" s="50">
        <v>118068</v>
      </c>
      <c r="E382" s="51">
        <f t="shared" si="23"/>
        <v>56.763461538461542</v>
      </c>
      <c r="F382" s="66">
        <f t="shared" si="20"/>
        <v>7.4055555555555559</v>
      </c>
      <c r="G382" s="52">
        <v>16</v>
      </c>
      <c r="H382" s="52">
        <v>30</v>
      </c>
      <c r="I382" s="67" t="str">
        <f>IF(F381&gt;10,"Yes","No")</f>
        <v>No</v>
      </c>
      <c r="J382" s="52">
        <v>3</v>
      </c>
      <c r="K382" s="52">
        <v>2</v>
      </c>
      <c r="L382" s="52">
        <v>1</v>
      </c>
      <c r="M382" s="16" t="s">
        <v>36</v>
      </c>
      <c r="N382" s="16" t="str">
        <f>VLOOKUP(M382,$F$4:$G$420,2,FALSE)</f>
        <v>Midwest</v>
      </c>
    </row>
    <row r="383" spans="1:14">
      <c r="A383" s="35"/>
      <c r="B383" s="35"/>
      <c r="C383" s="62"/>
      <c r="D383" s="62"/>
      <c r="E383" s="63"/>
      <c r="F383" s="66"/>
      <c r="G383" s="64"/>
      <c r="H383" s="40"/>
      <c r="I383" s="67"/>
      <c r="K383" s="40"/>
      <c r="L383" s="40"/>
      <c r="M383" s="35"/>
      <c r="N383" s="35"/>
    </row>
    <row r="384" spans="1:14">
      <c r="C384" s="5"/>
      <c r="D384" s="2"/>
      <c r="E384" s="3"/>
      <c r="F384" s="4"/>
      <c r="G384" s="14"/>
      <c r="H384" s="4"/>
      <c r="I384" s="4"/>
      <c r="J384" s="4"/>
      <c r="K384" s="4"/>
      <c r="L384" s="4"/>
    </row>
    <row r="385" spans="1:15">
      <c r="A385" s="19"/>
      <c r="B385" s="19"/>
    </row>
    <row r="386" spans="1:15" ht="15.75" customHeight="1">
      <c r="A386" s="120" t="s">
        <v>73</v>
      </c>
      <c r="B386" s="120"/>
      <c r="C386" s="120"/>
      <c r="D386" s="120"/>
      <c r="E386" s="120"/>
      <c r="F386" s="120"/>
      <c r="G386" s="28"/>
      <c r="H386" s="28"/>
      <c r="I386" s="28"/>
      <c r="J386" s="28"/>
      <c r="K386" s="28"/>
      <c r="L386" s="28"/>
      <c r="M386" s="28"/>
      <c r="N386" s="28"/>
    </row>
    <row r="387" spans="1:15" ht="15.75" customHeight="1">
      <c r="A387" s="18"/>
      <c r="B387" s="18"/>
      <c r="C387" s="18"/>
      <c r="D387" s="18"/>
      <c r="K387" s="10" t="s">
        <v>67</v>
      </c>
    </row>
    <row r="388" spans="1:15" ht="15" customHeight="1">
      <c r="A388" s="15"/>
      <c r="B388" s="57" t="s">
        <v>54</v>
      </c>
      <c r="C388" s="57" t="s">
        <v>58</v>
      </c>
      <c r="F388" s="8" t="s">
        <v>4</v>
      </c>
      <c r="G388"/>
      <c r="H388" s="16" t="s">
        <v>58</v>
      </c>
      <c r="I388" s="16" t="s">
        <v>59</v>
      </c>
      <c r="K388" s="16" t="s">
        <v>68</v>
      </c>
      <c r="L388" s="16" t="s">
        <v>13</v>
      </c>
      <c r="M388" s="16" t="s">
        <v>121</v>
      </c>
      <c r="N388" s="16"/>
      <c r="O388" s="6"/>
    </row>
    <row r="389" spans="1:15">
      <c r="B389" s="56" t="s">
        <v>18</v>
      </c>
      <c r="C389" s="41">
        <f t="shared" ref="C389:C395" si="24">COUNTIF($C$11:$C$382, B389)</f>
        <v>10</v>
      </c>
      <c r="F389" s="16">
        <v>1</v>
      </c>
      <c r="G389" s="21" t="s">
        <v>56</v>
      </c>
      <c r="H389" s="41">
        <f>COUNTIF($J$11:$J$382, F389)</f>
        <v>96</v>
      </c>
      <c r="I389" s="42">
        <f>H389/H393</f>
        <v>0.25806451612903225</v>
      </c>
      <c r="K389" s="16">
        <v>1999</v>
      </c>
      <c r="L389" s="50">
        <v>527000</v>
      </c>
      <c r="M389" t="e">
        <v>#N/A</v>
      </c>
      <c r="N389" s="35"/>
      <c r="O389" s="6"/>
    </row>
    <row r="390" spans="1:15">
      <c r="B390" s="56" t="s">
        <v>12</v>
      </c>
      <c r="C390" s="41">
        <f t="shared" si="24"/>
        <v>4</v>
      </c>
      <c r="F390" s="16">
        <v>2</v>
      </c>
      <c r="G390" s="21" t="s">
        <v>21</v>
      </c>
      <c r="H390" s="41">
        <f>COUNTIF($J$11:$J$382, F390)</f>
        <v>24</v>
      </c>
      <c r="I390" s="42">
        <f>H390/$H$393</f>
        <v>6.4516129032258063E-2</v>
      </c>
      <c r="K390" s="16">
        <v>2000</v>
      </c>
      <c r="L390" s="50">
        <v>15367000</v>
      </c>
      <c r="M390" s="124">
        <f>L389</f>
        <v>527000</v>
      </c>
      <c r="N390" s="80"/>
      <c r="O390" s="6"/>
    </row>
    <row r="391" spans="1:15">
      <c r="B391" s="56" t="s">
        <v>110</v>
      </c>
      <c r="C391" s="41">
        <f t="shared" si="24"/>
        <v>5</v>
      </c>
      <c r="F391" s="23">
        <v>3</v>
      </c>
      <c r="G391" s="22" t="s">
        <v>23</v>
      </c>
      <c r="H391" s="41">
        <f>COUNTIF($J$11:$J$382, F391)</f>
        <v>227</v>
      </c>
      <c r="I391" s="42">
        <f>H391/$H$393</f>
        <v>0.61021505376344087</v>
      </c>
      <c r="K391" s="16">
        <v>2001</v>
      </c>
      <c r="L391" s="50">
        <v>26481000</v>
      </c>
      <c r="M391" s="124">
        <f>L390</f>
        <v>15367000</v>
      </c>
      <c r="N391" s="80"/>
      <c r="O391" s="6"/>
    </row>
    <row r="392" spans="1:15">
      <c r="B392" s="56" t="s">
        <v>14</v>
      </c>
      <c r="C392" s="41">
        <f t="shared" si="24"/>
        <v>1</v>
      </c>
      <c r="F392" s="7">
        <v>4</v>
      </c>
      <c r="G392" s="21" t="s">
        <v>22</v>
      </c>
      <c r="H392" s="41">
        <f>COUNTIF($J$11:$J$382, F392)</f>
        <v>25</v>
      </c>
      <c r="I392" s="42">
        <f>H392/$H$393</f>
        <v>6.7204301075268813E-2</v>
      </c>
      <c r="K392" s="16">
        <v>2002</v>
      </c>
      <c r="L392" s="50">
        <f>41485*1000</f>
        <v>41485000</v>
      </c>
      <c r="M392" s="124">
        <f t="shared" ref="M392:M394" si="25">L391</f>
        <v>26481000</v>
      </c>
      <c r="N392" s="80"/>
      <c r="O392" s="6"/>
    </row>
    <row r="393" spans="1:15">
      <c r="B393" s="56" t="s">
        <v>15</v>
      </c>
      <c r="C393" s="41">
        <f t="shared" si="24"/>
        <v>1</v>
      </c>
      <c r="G393" s="1" t="s">
        <v>114</v>
      </c>
      <c r="H393" s="41">
        <f>SUM(H389:H392)</f>
        <v>372</v>
      </c>
      <c r="I393" s="42">
        <f>SUM(I389:I392)</f>
        <v>1</v>
      </c>
      <c r="K393" s="16">
        <v>2003</v>
      </c>
      <c r="L393" s="50">
        <f>46274*1000</f>
        <v>46274000</v>
      </c>
      <c r="M393" s="124">
        <f t="shared" si="25"/>
        <v>41485000</v>
      </c>
      <c r="N393" s="35"/>
      <c r="O393" s="6"/>
    </row>
    <row r="394" spans="1:15">
      <c r="B394" s="56" t="s">
        <v>93</v>
      </c>
      <c r="C394" s="41">
        <f t="shared" si="24"/>
        <v>1</v>
      </c>
      <c r="K394" s="16">
        <v>2004</v>
      </c>
      <c r="L394" s="50">
        <f>46578*1000</f>
        <v>46578000</v>
      </c>
      <c r="M394" s="124">
        <f t="shared" si="25"/>
        <v>46274000</v>
      </c>
      <c r="N394" s="80"/>
      <c r="O394" s="6"/>
    </row>
    <row r="395" spans="1:15">
      <c r="B395" s="56" t="s">
        <v>17</v>
      </c>
      <c r="C395" s="41">
        <f t="shared" si="24"/>
        <v>1</v>
      </c>
      <c r="K395" s="16">
        <v>2005</v>
      </c>
      <c r="L395" s="50">
        <f>48061*1000</f>
        <v>48061000</v>
      </c>
      <c r="M395" s="124">
        <f>L394</f>
        <v>46578000</v>
      </c>
    </row>
    <row r="396" spans="1:15">
      <c r="B396" s="56" t="s">
        <v>16</v>
      </c>
      <c r="C396" s="41">
        <f t="shared" ref="C396:C416" si="26">COUNTIF($C$11:$C$382, B396)</f>
        <v>1</v>
      </c>
      <c r="F396" s="8" t="s">
        <v>5</v>
      </c>
      <c r="G396"/>
      <c r="H396" s="16" t="s">
        <v>58</v>
      </c>
      <c r="I396" s="16" t="s">
        <v>59</v>
      </c>
      <c r="K396" s="16">
        <v>2006</v>
      </c>
      <c r="L396" s="50">
        <f>47987*1000</f>
        <v>47987000</v>
      </c>
      <c r="M396" s="124">
        <f>L395</f>
        <v>48061000</v>
      </c>
      <c r="O396" s="6"/>
    </row>
    <row r="397" spans="1:15">
      <c r="B397" s="56" t="s">
        <v>94</v>
      </c>
      <c r="C397" s="41">
        <f t="shared" si="26"/>
        <v>158</v>
      </c>
      <c r="F397" s="16">
        <v>1</v>
      </c>
      <c r="G397" s="21" t="s">
        <v>24</v>
      </c>
      <c r="H397" s="41">
        <f>COUNTIF($K$11:$K$382, F397)</f>
        <v>300</v>
      </c>
      <c r="I397" s="42">
        <f>H397/H399</f>
        <v>0.80645161290322576</v>
      </c>
      <c r="K397" s="16">
        <v>2007</v>
      </c>
      <c r="L397" s="50">
        <f>48057*1000</f>
        <v>48057000</v>
      </c>
      <c r="M397" s="124">
        <f t="shared" ref="M397:M409" si="27">L396</f>
        <v>47987000</v>
      </c>
    </row>
    <row r="398" spans="1:15">
      <c r="B398" s="56" t="s">
        <v>100</v>
      </c>
      <c r="C398" s="41">
        <f t="shared" si="26"/>
        <v>7</v>
      </c>
      <c r="F398" s="16">
        <v>2</v>
      </c>
      <c r="G398" s="21" t="s">
        <v>25</v>
      </c>
      <c r="H398" s="41">
        <f>COUNTIF($K$11:$K$382, F398)</f>
        <v>72</v>
      </c>
      <c r="I398" s="42">
        <f>H398/H399</f>
        <v>0.19354838709677419</v>
      </c>
      <c r="K398" s="16">
        <v>2008</v>
      </c>
      <c r="L398" s="50">
        <f>48565*1000</f>
        <v>48565000</v>
      </c>
      <c r="M398" s="124">
        <f t="shared" si="27"/>
        <v>48057000</v>
      </c>
    </row>
    <row r="399" spans="1:15">
      <c r="B399" s="56" t="s">
        <v>107</v>
      </c>
      <c r="C399" s="41">
        <f t="shared" si="26"/>
        <v>23</v>
      </c>
      <c r="G399" s="1" t="s">
        <v>114</v>
      </c>
      <c r="H399" s="41">
        <f>SUM(H397:H398)</f>
        <v>372</v>
      </c>
      <c r="I399" s="42">
        <f>SUM(I397:I398)</f>
        <v>1</v>
      </c>
      <c r="K399" s="16">
        <v>2009</v>
      </c>
      <c r="L399" s="50">
        <f>48467*1000</f>
        <v>48467000</v>
      </c>
      <c r="M399" s="124">
        <f t="shared" si="27"/>
        <v>48565000</v>
      </c>
    </row>
    <row r="400" spans="1:15">
      <c r="B400" s="56" t="s">
        <v>30</v>
      </c>
      <c r="C400" s="41">
        <f t="shared" si="26"/>
        <v>1</v>
      </c>
      <c r="K400" s="16">
        <v>2010</v>
      </c>
      <c r="L400" s="50">
        <f>49846*1000</f>
        <v>49846000</v>
      </c>
      <c r="M400"/>
    </row>
    <row r="401" spans="2:13">
      <c r="B401" s="56" t="s">
        <v>109</v>
      </c>
      <c r="C401" s="41">
        <f t="shared" si="26"/>
        <v>40</v>
      </c>
      <c r="K401" s="16">
        <v>2011</v>
      </c>
      <c r="L401" s="50">
        <f>49252*1000</f>
        <v>49252000</v>
      </c>
      <c r="M401"/>
    </row>
    <row r="402" spans="2:13">
      <c r="B402" s="56" t="s">
        <v>96</v>
      </c>
      <c r="C402" s="41">
        <f t="shared" si="26"/>
        <v>8</v>
      </c>
      <c r="F402" s="12" t="s">
        <v>41</v>
      </c>
      <c r="G402" s="6"/>
      <c r="H402" s="16" t="s">
        <v>58</v>
      </c>
      <c r="I402" s="16" t="s">
        <v>59</v>
      </c>
      <c r="K402" s="16">
        <v>2012</v>
      </c>
      <c r="L402" s="50">
        <f>50226*1000</f>
        <v>50226000</v>
      </c>
      <c r="M402"/>
    </row>
    <row r="403" spans="2:13">
      <c r="B403" s="56" t="s">
        <v>20</v>
      </c>
      <c r="C403" s="41">
        <f t="shared" si="26"/>
        <v>1</v>
      </c>
      <c r="F403" s="16">
        <v>12</v>
      </c>
      <c r="G403" s="21" t="s">
        <v>27</v>
      </c>
      <c r="H403" s="43">
        <f>COUNTIF($G$11:$G382,F403)</f>
        <v>21</v>
      </c>
      <c r="I403" s="42">
        <f>H403/H407</f>
        <v>5.6451612903225805E-2</v>
      </c>
      <c r="K403" s="16">
        <v>2013</v>
      </c>
      <c r="L403" s="50">
        <f>50844*1000</f>
        <v>50844000</v>
      </c>
      <c r="M403"/>
    </row>
    <row r="404" spans="2:13">
      <c r="B404" s="56" t="s">
        <v>19</v>
      </c>
      <c r="C404" s="41">
        <f t="shared" si="26"/>
        <v>8</v>
      </c>
      <c r="F404" s="16">
        <v>14</v>
      </c>
      <c r="G404" s="21" t="s">
        <v>28</v>
      </c>
      <c r="H404" s="43">
        <f>COUNTIF($G$11:$G383,F404)</f>
        <v>129</v>
      </c>
      <c r="I404" s="42">
        <f>H404/H407</f>
        <v>0.34677419354838712</v>
      </c>
      <c r="K404" s="16">
        <v>2014</v>
      </c>
      <c r="L404" s="50">
        <f>51850000</f>
        <v>51850000</v>
      </c>
      <c r="M404"/>
    </row>
    <row r="405" spans="2:13">
      <c r="B405" s="56" t="s">
        <v>105</v>
      </c>
      <c r="C405" s="41">
        <f t="shared" si="26"/>
        <v>5</v>
      </c>
      <c r="F405" s="16">
        <v>16</v>
      </c>
      <c r="G405" s="21" t="s">
        <v>29</v>
      </c>
      <c r="H405" s="43">
        <f>COUNTIF($G$11:$G384,F405)</f>
        <v>181</v>
      </c>
      <c r="I405" s="42">
        <f>H405/H407</f>
        <v>0.48655913978494625</v>
      </c>
      <c r="K405" s="16">
        <v>2015</v>
      </c>
      <c r="L405" s="50">
        <f>51702*1000</f>
        <v>51702000</v>
      </c>
      <c r="M405"/>
    </row>
    <row r="406" spans="2:13">
      <c r="B406" s="56" t="s">
        <v>104</v>
      </c>
      <c r="C406" s="41">
        <f t="shared" si="26"/>
        <v>1</v>
      </c>
      <c r="F406" s="16">
        <v>19</v>
      </c>
      <c r="G406" s="21" t="s">
        <v>108</v>
      </c>
      <c r="H406" s="43">
        <f>COUNTIF($G$11:$G385,F406)</f>
        <v>41</v>
      </c>
      <c r="I406" s="42">
        <f>H406/H407</f>
        <v>0.11021505376344086</v>
      </c>
      <c r="K406" s="16">
        <v>2016</v>
      </c>
      <c r="L406" s="16"/>
      <c r="M406" s="16">
        <f>FORECAST(K406,$L$389:$L$405,$K$389:$K$405)</f>
        <v>61807808.82352972</v>
      </c>
    </row>
    <row r="407" spans="2:13">
      <c r="B407" s="56" t="s">
        <v>115</v>
      </c>
      <c r="C407" s="41">
        <f t="shared" si="26"/>
        <v>18</v>
      </c>
      <c r="G407" s="1" t="s">
        <v>114</v>
      </c>
      <c r="H407" s="41">
        <f>SUM(H403:H406)</f>
        <v>372</v>
      </c>
      <c r="I407" s="42">
        <f>SUM(I403:I406)</f>
        <v>1</v>
      </c>
      <c r="K407" s="16">
        <v>2017</v>
      </c>
      <c r="L407" s="16"/>
      <c r="M407" s="16">
        <v>63959205.882353306</v>
      </c>
    </row>
    <row r="408" spans="2:13">
      <c r="B408" s="56" t="s">
        <v>111</v>
      </c>
      <c r="C408" s="41">
        <f t="shared" si="26"/>
        <v>5</v>
      </c>
      <c r="K408" s="16">
        <v>2018</v>
      </c>
      <c r="L408" s="16"/>
      <c r="M408" s="16">
        <v>66110602.941176891</v>
      </c>
    </row>
    <row r="409" spans="2:13">
      <c r="B409" s="56" t="s">
        <v>97</v>
      </c>
      <c r="C409" s="41">
        <f t="shared" si="26"/>
        <v>18</v>
      </c>
      <c r="K409" s="16">
        <v>2019</v>
      </c>
      <c r="L409" s="16"/>
      <c r="M409" s="16">
        <v>68262000.000000477</v>
      </c>
    </row>
    <row r="410" spans="2:13">
      <c r="B410" s="56" t="s">
        <v>101</v>
      </c>
      <c r="C410" s="41">
        <f t="shared" si="26"/>
        <v>14</v>
      </c>
      <c r="F410" s="8" t="s">
        <v>40</v>
      </c>
      <c r="G410"/>
      <c r="H410" s="16" t="s">
        <v>58</v>
      </c>
      <c r="I410" s="16" t="s">
        <v>59</v>
      </c>
      <c r="K410" s="16">
        <v>2020</v>
      </c>
      <c r="L410" s="16"/>
      <c r="M410" s="16">
        <v>70413397.058824062</v>
      </c>
    </row>
    <row r="411" spans="2:13">
      <c r="B411" s="56" t="s">
        <v>103</v>
      </c>
      <c r="C411" s="41">
        <f t="shared" si="26"/>
        <v>1</v>
      </c>
      <c r="F411" s="16">
        <v>1</v>
      </c>
      <c r="G411" s="21" t="s">
        <v>26</v>
      </c>
      <c r="H411" s="43">
        <f>COUNTIF($L$11:$L$382,F411)</f>
        <v>254</v>
      </c>
      <c r="I411" s="42">
        <f>H411/H413</f>
        <v>0.68279569892473113</v>
      </c>
    </row>
    <row r="412" spans="2:13">
      <c r="B412" s="56" t="s">
        <v>106</v>
      </c>
      <c r="C412" s="41">
        <f t="shared" si="26"/>
        <v>5</v>
      </c>
      <c r="F412" s="16">
        <v>2</v>
      </c>
      <c r="G412" s="21" t="s">
        <v>9</v>
      </c>
      <c r="H412" s="43">
        <f>COUNTIF($L$11:$L$382,F412)</f>
        <v>118</v>
      </c>
      <c r="I412" s="42">
        <f>H412/H413</f>
        <v>0.31720430107526881</v>
      </c>
    </row>
    <row r="413" spans="2:13">
      <c r="B413" s="56" t="s">
        <v>95</v>
      </c>
      <c r="C413" s="41">
        <f t="shared" si="26"/>
        <v>1</v>
      </c>
      <c r="G413" s="1" t="s">
        <v>114</v>
      </c>
      <c r="H413" s="41">
        <f>SUM(H411:H412)</f>
        <v>372</v>
      </c>
      <c r="I413" s="42">
        <f>SUM(I411:I412)</f>
        <v>1</v>
      </c>
    </row>
    <row r="414" spans="2:13">
      <c r="B414" s="56" t="s">
        <v>99</v>
      </c>
      <c r="C414" s="41">
        <f t="shared" si="26"/>
        <v>27</v>
      </c>
    </row>
    <row r="415" spans="2:13">
      <c r="B415" s="56" t="s">
        <v>98</v>
      </c>
      <c r="C415" s="41">
        <f t="shared" si="26"/>
        <v>3</v>
      </c>
    </row>
    <row r="416" spans="2:13">
      <c r="B416" s="56" t="s">
        <v>102</v>
      </c>
      <c r="C416" s="41">
        <f t="shared" si="26"/>
        <v>3</v>
      </c>
      <c r="F416" s="8" t="s">
        <v>34</v>
      </c>
      <c r="G416"/>
    </row>
    <row r="417" spans="1:14">
      <c r="B417" s="1" t="s">
        <v>114</v>
      </c>
      <c r="C417" s="41">
        <f>SUM(C389:C416)</f>
        <v>371</v>
      </c>
      <c r="F417" s="11" t="s">
        <v>33</v>
      </c>
      <c r="G417" s="31" t="s">
        <v>31</v>
      </c>
      <c r="H417" s="16" t="s">
        <v>58</v>
      </c>
      <c r="I417" s="16" t="s">
        <v>59</v>
      </c>
    </row>
    <row r="418" spans="1:14">
      <c r="F418" s="11" t="s">
        <v>35</v>
      </c>
      <c r="G418" s="32" t="s">
        <v>37</v>
      </c>
      <c r="H418" s="41">
        <f>COUNTIF($M$11:$M$382,F418)</f>
        <v>148</v>
      </c>
      <c r="I418" s="42">
        <f>H418/H421</f>
        <v>0.39784946236559138</v>
      </c>
    </row>
    <row r="419" spans="1:14">
      <c r="F419" s="11" t="s">
        <v>36</v>
      </c>
      <c r="G419" s="32" t="s">
        <v>38</v>
      </c>
      <c r="H419" s="41">
        <f>COUNTIF($M$11:$M$382,F419)</f>
        <v>123</v>
      </c>
      <c r="I419" s="42">
        <f>H419/H421</f>
        <v>0.33064516129032256</v>
      </c>
    </row>
    <row r="420" spans="1:14">
      <c r="F420" s="11" t="s">
        <v>32</v>
      </c>
      <c r="G420" s="33" t="s">
        <v>57</v>
      </c>
      <c r="H420" s="41">
        <f>COUNTIF($M$11:$M$382,F420)</f>
        <v>101</v>
      </c>
      <c r="I420" s="42">
        <f>H420/H421</f>
        <v>0.271505376344086</v>
      </c>
    </row>
    <row r="421" spans="1:14">
      <c r="G421" s="1" t="s">
        <v>114</v>
      </c>
      <c r="H421" s="41">
        <f>SUM(H418:H420)</f>
        <v>372</v>
      </c>
      <c r="I421" s="42">
        <f>SUM(I418:I420)</f>
        <v>1</v>
      </c>
    </row>
    <row r="423" spans="1:14">
      <c r="A423" s="119" t="s">
        <v>74</v>
      </c>
      <c r="B423" s="119"/>
      <c r="C423" s="119"/>
      <c r="D423" s="119"/>
      <c r="E423" s="24"/>
      <c r="F423" s="25"/>
      <c r="G423" s="26"/>
      <c r="H423" s="25"/>
      <c r="I423" s="25"/>
      <c r="J423" s="25"/>
      <c r="K423" s="25"/>
      <c r="L423" s="25"/>
      <c r="M423" s="27"/>
      <c r="N423" s="27"/>
    </row>
    <row r="424" spans="1:14">
      <c r="C424" s="5"/>
      <c r="D424" s="2"/>
      <c r="E424" s="3"/>
      <c r="F424" s="4"/>
      <c r="G424" s="14"/>
      <c r="H424" s="4"/>
      <c r="I424" s="4"/>
      <c r="J424" s="4"/>
      <c r="K424" s="4"/>
      <c r="L424" s="4"/>
    </row>
    <row r="425" spans="1:14">
      <c r="A425" s="22" t="s">
        <v>55</v>
      </c>
      <c r="B425" s="22"/>
      <c r="C425" s="16"/>
      <c r="D425" s="16" t="str">
        <f>D10</f>
        <v>Salary</v>
      </c>
      <c r="E425" s="16" t="str">
        <f>E10</f>
        <v>Hrly Rate</v>
      </c>
      <c r="F425" s="16" t="str">
        <f>F10</f>
        <v>Yrs of Svc</v>
      </c>
      <c r="G425" s="16" t="s">
        <v>7</v>
      </c>
      <c r="H425" s="16" t="s">
        <v>6</v>
      </c>
      <c r="I425" s="34"/>
      <c r="K425" s="10" t="s">
        <v>71</v>
      </c>
      <c r="M425"/>
    </row>
    <row r="426" spans="1:14" ht="60">
      <c r="A426" s="69" t="s">
        <v>51</v>
      </c>
      <c r="B426" s="69"/>
      <c r="C426" s="22"/>
      <c r="D426" s="70">
        <f>AVERAGE(D11:D382)</f>
        <v>111379.4811827957</v>
      </c>
      <c r="E426" s="70">
        <f>AVERAGE(E11:E382)</f>
        <v>53.547827491728725</v>
      </c>
      <c r="F426" s="71">
        <f>AVERAGE(F11:F382)</f>
        <v>6.8901807048984507</v>
      </c>
      <c r="G426" s="71">
        <f>AVERAGE(G11:G382)</f>
        <v>15.411290322580646</v>
      </c>
      <c r="H426" s="71">
        <f>AVERAGE(H11:H382)</f>
        <v>35.833333333333336</v>
      </c>
      <c r="K426" s="45" t="s">
        <v>116</v>
      </c>
      <c r="L426" s="46" t="s">
        <v>69</v>
      </c>
      <c r="M426"/>
    </row>
    <row r="427" spans="1:14">
      <c r="A427" s="69" t="s">
        <v>52</v>
      </c>
      <c r="B427" s="69"/>
      <c r="C427" s="72"/>
      <c r="D427" s="70">
        <f>MEDIAN(D11:D382)</f>
        <v>103853</v>
      </c>
      <c r="E427" s="70">
        <f>MEDIAN(E11:E382)</f>
        <v>49.929326923076921</v>
      </c>
      <c r="F427" s="73">
        <f>MEDIAN(F11:F382)</f>
        <v>5.7305555555555552</v>
      </c>
      <c r="G427" s="73">
        <f>MEDIAN(G11:G382)</f>
        <v>16</v>
      </c>
      <c r="H427" s="73">
        <f>MEDIAN(H11:H382)</f>
        <v>35</v>
      </c>
      <c r="K427" s="16">
        <v>20000</v>
      </c>
      <c r="L427" s="16" t="s">
        <v>127</v>
      </c>
      <c r="M427" t="s">
        <v>70</v>
      </c>
    </row>
    <row r="428" spans="1:14">
      <c r="A428" s="69" t="s">
        <v>53</v>
      </c>
      <c r="B428" s="69"/>
      <c r="C428" s="22"/>
      <c r="D428" s="70">
        <f>MODE(D11:D382)</f>
        <v>86918</v>
      </c>
      <c r="E428" s="70">
        <f>MODE(E11:E382)</f>
        <v>41.787500000000001</v>
      </c>
      <c r="F428" s="74">
        <f>MODE(F11:F382)</f>
        <v>15.794444444444444</v>
      </c>
      <c r="G428" s="74">
        <f>MODE(G11:G382)</f>
        <v>16</v>
      </c>
      <c r="H428" s="74">
        <f>MODE(H11:H382)</f>
        <v>32</v>
      </c>
      <c r="K428" s="16">
        <v>30000</v>
      </c>
      <c r="L428" s="16" t="s">
        <v>75</v>
      </c>
      <c r="M428"/>
    </row>
    <row r="429" spans="1:14">
      <c r="A429" s="118" t="s">
        <v>119</v>
      </c>
      <c r="B429" s="118"/>
      <c r="C429" s="118"/>
      <c r="D429" s="75">
        <f>STDEVA(D11:D382)</f>
        <v>32350.205131677903</v>
      </c>
      <c r="E429" s="75">
        <f>STDEVA(E11:E382)</f>
        <v>15.552983236383621</v>
      </c>
      <c r="F429" s="74">
        <f>STDEVA(F11:F382)</f>
        <v>4.0792190690628312</v>
      </c>
      <c r="G429" s="41">
        <f>STDEVA(G11:G382)</f>
        <v>1.7156899083392863</v>
      </c>
      <c r="H429" s="41">
        <f>STDEVA(H11:H382)</f>
        <v>9.6980931055129904</v>
      </c>
      <c r="K429" s="16">
        <v>40000</v>
      </c>
      <c r="L429" s="16" t="s">
        <v>76</v>
      </c>
      <c r="M429"/>
    </row>
    <row r="430" spans="1:14">
      <c r="A430" s="22" t="s">
        <v>61</v>
      </c>
      <c r="B430" s="22"/>
      <c r="C430" s="22"/>
      <c r="D430" s="76">
        <f>VAR(D11:D382)</f>
        <v>1046535772.0616393</v>
      </c>
      <c r="E430" s="75">
        <f>VARA(E11:E382)</f>
        <v>241.89528755122993</v>
      </c>
      <c r="F430" s="74">
        <f>VARA(F11:F382)</f>
        <v>16.640028213405831</v>
      </c>
      <c r="G430" s="41">
        <f>VARPA(G11:G382)</f>
        <v>2.935678980228928</v>
      </c>
      <c r="H430" s="41">
        <f>VARA(H11:H382)</f>
        <v>94.053009883198612</v>
      </c>
      <c r="K430" s="16">
        <v>50000</v>
      </c>
      <c r="L430" s="16" t="s">
        <v>77</v>
      </c>
      <c r="M430"/>
    </row>
    <row r="431" spans="1:14">
      <c r="A431" s="77" t="s">
        <v>120</v>
      </c>
      <c r="B431" s="22"/>
      <c r="C431" s="22"/>
      <c r="D431" s="75">
        <f>KURT(D11:D382)</f>
        <v>4.1499025262444658</v>
      </c>
      <c r="E431" s="75">
        <f>KURT(E11:E382)</f>
        <v>4.1499025262444356</v>
      </c>
      <c r="F431" s="78">
        <f>KURT(F11:F382)</f>
        <v>-0.39338653890500064</v>
      </c>
      <c r="G431" s="41">
        <f>KURT(G11:G382)</f>
        <v>0.19327718111590242</v>
      </c>
      <c r="H431" s="41">
        <f>KURT(H11:H382)</f>
        <v>-0.71449414444561876</v>
      </c>
      <c r="K431" s="16">
        <v>60000</v>
      </c>
      <c r="L431" s="16" t="s">
        <v>78</v>
      </c>
      <c r="M431"/>
    </row>
    <row r="432" spans="1:14">
      <c r="A432" s="79" t="s">
        <v>64</v>
      </c>
      <c r="B432" s="22"/>
      <c r="C432" s="22"/>
      <c r="D432" s="75">
        <f>SKEW(D11:D382)</f>
        <v>1.4709862074292654</v>
      </c>
      <c r="E432" s="75">
        <f>SKEW(E11:E382)</f>
        <v>1.4709862074292561</v>
      </c>
      <c r="F432" s="74">
        <f>SKEW(F11:F382)</f>
        <v>0.73040270345625258</v>
      </c>
      <c r="G432" s="78">
        <f>SKEW(G11:G382)</f>
        <v>0.39474567365729618</v>
      </c>
      <c r="H432" s="41">
        <f>SKEW(H11:H382)</f>
        <v>0.31027907027658264</v>
      </c>
      <c r="K432" s="16">
        <v>70000</v>
      </c>
      <c r="L432" s="16" t="s">
        <v>79</v>
      </c>
      <c r="M432"/>
    </row>
    <row r="433" spans="1:13">
      <c r="A433" s="22" t="s">
        <v>62</v>
      </c>
      <c r="B433" s="22"/>
      <c r="C433" s="16"/>
      <c r="D433" s="70">
        <f>MAX(D11:D382)</f>
        <v>290210</v>
      </c>
      <c r="E433" s="70">
        <f>MAX(E11:E382)</f>
        <v>139.52403846153845</v>
      </c>
      <c r="F433" s="74">
        <f>MAX(F11:F382)</f>
        <v>15.794444444444444</v>
      </c>
      <c r="G433" s="73">
        <f>MAX(G11:G382)</f>
        <v>19</v>
      </c>
      <c r="H433" s="73">
        <f>MAX(H11:H382)</f>
        <v>62</v>
      </c>
      <c r="K433" s="16">
        <v>80000</v>
      </c>
      <c r="L433" s="16" t="s">
        <v>80</v>
      </c>
      <c r="M433"/>
    </row>
    <row r="434" spans="1:13">
      <c r="A434" s="22" t="s">
        <v>63</v>
      </c>
      <c r="B434" s="22"/>
      <c r="C434" s="16"/>
      <c r="D434" s="70">
        <f>MIN(D11:D382)</f>
        <v>59147</v>
      </c>
      <c r="E434" s="70">
        <f>MIN(E11:E382)</f>
        <v>28.436057692307692</v>
      </c>
      <c r="F434" s="74">
        <f>MIN(F11:F382)</f>
        <v>0.3888888888888889</v>
      </c>
      <c r="G434" s="73">
        <f>MIN(G11:G382)</f>
        <v>12</v>
      </c>
      <c r="H434" s="73">
        <f>MIN(H11:H382)</f>
        <v>18</v>
      </c>
      <c r="I434" s="35"/>
      <c r="K434" s="16">
        <v>90000</v>
      </c>
      <c r="L434" s="16" t="s">
        <v>81</v>
      </c>
      <c r="M434"/>
    </row>
    <row r="435" spans="1:13">
      <c r="A435" s="22" t="s">
        <v>60</v>
      </c>
      <c r="B435" s="22"/>
      <c r="C435" s="16"/>
      <c r="D435" s="70">
        <f>(D433-D434)</f>
        <v>231063</v>
      </c>
      <c r="E435" s="70">
        <f>(E433-E434)</f>
        <v>111.08798076923077</v>
      </c>
      <c r="F435" s="74">
        <f>(F433-F434)</f>
        <v>15.405555555555555</v>
      </c>
      <c r="G435" s="73">
        <f>(G433-G434)</f>
        <v>7</v>
      </c>
      <c r="H435" s="73">
        <f>(H433-H434)</f>
        <v>44</v>
      </c>
      <c r="K435" s="16">
        <v>100000</v>
      </c>
      <c r="L435" s="16" t="s">
        <v>82</v>
      </c>
      <c r="M435"/>
    </row>
    <row r="436" spans="1:13">
      <c r="A436" s="22" t="s">
        <v>65</v>
      </c>
      <c r="B436" s="22"/>
      <c r="C436" s="16"/>
      <c r="D436" s="70">
        <f>SUM(D11:D382)</f>
        <v>41433167</v>
      </c>
      <c r="E436" s="70">
        <f>SUM(E11:E382)</f>
        <v>19919.791826923087</v>
      </c>
      <c r="F436" s="74">
        <f>SUM(F11:F382)</f>
        <v>2563.1472222222237</v>
      </c>
      <c r="G436" s="70">
        <f>SUM(G11:G382)</f>
        <v>5733</v>
      </c>
      <c r="H436" s="70">
        <f>SUM(H11:H382)</f>
        <v>13330</v>
      </c>
      <c r="K436" s="16">
        <v>110000</v>
      </c>
      <c r="L436" s="16" t="s">
        <v>83</v>
      </c>
      <c r="M436"/>
    </row>
    <row r="437" spans="1:13">
      <c r="A437" s="22" t="s">
        <v>66</v>
      </c>
      <c r="B437" s="22"/>
      <c r="C437" s="16"/>
      <c r="D437" s="41">
        <f>COUNT(D11:D382)</f>
        <v>372</v>
      </c>
      <c r="E437" s="41">
        <f>COUNT(E11:E382)</f>
        <v>372</v>
      </c>
      <c r="F437" s="74">
        <f>COUNT(F11:F382)</f>
        <v>372</v>
      </c>
      <c r="G437" s="41">
        <f>COUNT(G11:G382)</f>
        <v>372</v>
      </c>
      <c r="H437" s="41">
        <f>COUNT(H11:H382)</f>
        <v>372</v>
      </c>
      <c r="K437" s="16">
        <v>120000</v>
      </c>
      <c r="L437" s="16" t="s">
        <v>84</v>
      </c>
      <c r="M437"/>
    </row>
    <row r="438" spans="1:13">
      <c r="A438" s="17"/>
      <c r="B438" s="17"/>
      <c r="F438" s="68"/>
      <c r="K438" s="16">
        <v>130000</v>
      </c>
      <c r="L438" s="16" t="s">
        <v>85</v>
      </c>
      <c r="M438"/>
    </row>
    <row r="439" spans="1:13">
      <c r="K439" s="16">
        <v>140000</v>
      </c>
      <c r="L439" s="16" t="s">
        <v>86</v>
      </c>
    </row>
    <row r="440" spans="1:13">
      <c r="K440" s="16">
        <v>150000</v>
      </c>
      <c r="L440" s="16" t="s">
        <v>87</v>
      </c>
    </row>
    <row r="441" spans="1:13">
      <c r="K441" s="16">
        <v>160000</v>
      </c>
      <c r="L441" s="16" t="s">
        <v>88</v>
      </c>
    </row>
    <row r="442" spans="1:13">
      <c r="K442" s="16">
        <v>170000</v>
      </c>
      <c r="L442" s="16" t="s">
        <v>89</v>
      </c>
    </row>
    <row r="443" spans="1:13">
      <c r="K443" s="16">
        <v>180000</v>
      </c>
      <c r="L443" s="16" t="s">
        <v>90</v>
      </c>
    </row>
    <row r="444" spans="1:13">
      <c r="K444" s="16">
        <v>190000</v>
      </c>
      <c r="L444" s="16" t="s">
        <v>91</v>
      </c>
    </row>
    <row r="445" spans="1:13">
      <c r="K445" s="16">
        <v>200000</v>
      </c>
      <c r="L445" s="16" t="s">
        <v>92</v>
      </c>
    </row>
    <row r="446" spans="1:13">
      <c r="K446" s="16">
        <v>210000</v>
      </c>
      <c r="L446" s="16" t="s">
        <v>112</v>
      </c>
    </row>
    <row r="448" spans="1:13">
      <c r="K448" s="10" t="s">
        <v>71</v>
      </c>
    </row>
    <row r="449" spans="11:12" ht="60">
      <c r="K449" s="45" t="s">
        <v>116</v>
      </c>
      <c r="L449" s="46" t="s">
        <v>69</v>
      </c>
    </row>
    <row r="450" spans="11:12">
      <c r="K450" s="16">
        <v>20000</v>
      </c>
      <c r="L450" s="16">
        <v>20</v>
      </c>
    </row>
    <row r="451" spans="11:12">
      <c r="K451" s="16">
        <v>30000</v>
      </c>
      <c r="L451" s="16">
        <v>30</v>
      </c>
    </row>
    <row r="452" spans="11:12">
      <c r="K452" s="16">
        <v>40000</v>
      </c>
      <c r="L452" s="16">
        <v>40</v>
      </c>
    </row>
    <row r="453" spans="11:12">
      <c r="K453" s="16">
        <v>50000</v>
      </c>
      <c r="L453" s="16">
        <v>50</v>
      </c>
    </row>
    <row r="454" spans="11:12">
      <c r="K454" s="16">
        <v>60000</v>
      </c>
      <c r="L454" s="16">
        <v>60</v>
      </c>
    </row>
    <row r="455" spans="11:12">
      <c r="K455" s="16">
        <v>70000</v>
      </c>
      <c r="L455" s="16">
        <v>70</v>
      </c>
    </row>
    <row r="456" spans="11:12">
      <c r="K456" s="16">
        <v>80000</v>
      </c>
      <c r="L456" s="16">
        <v>80</v>
      </c>
    </row>
    <row r="457" spans="11:12">
      <c r="K457" s="16">
        <v>90000</v>
      </c>
      <c r="L457" s="16">
        <v>90</v>
      </c>
    </row>
    <row r="458" spans="11:12">
      <c r="K458" s="16">
        <v>100000</v>
      </c>
      <c r="L458" s="16">
        <v>100</v>
      </c>
    </row>
    <row r="459" spans="11:12">
      <c r="K459" s="16">
        <v>110000</v>
      </c>
      <c r="L459" s="16">
        <v>110</v>
      </c>
    </row>
    <row r="460" spans="11:12">
      <c r="K460" s="16">
        <v>120000</v>
      </c>
      <c r="L460" s="16">
        <v>120</v>
      </c>
    </row>
    <row r="461" spans="11:12">
      <c r="K461" s="16">
        <v>130000</v>
      </c>
      <c r="L461" s="16">
        <v>130</v>
      </c>
    </row>
    <row r="462" spans="11:12">
      <c r="K462" s="16">
        <v>140000</v>
      </c>
      <c r="L462" s="16">
        <v>140</v>
      </c>
    </row>
    <row r="463" spans="11:12">
      <c r="K463" s="16">
        <v>150000</v>
      </c>
      <c r="L463" s="16">
        <v>150</v>
      </c>
    </row>
    <row r="464" spans="11:12">
      <c r="K464" s="16">
        <v>160000</v>
      </c>
      <c r="L464" s="16">
        <v>160</v>
      </c>
    </row>
    <row r="465" spans="4:12">
      <c r="K465" s="16">
        <v>170000</v>
      </c>
      <c r="L465" s="16">
        <v>170</v>
      </c>
    </row>
    <row r="466" spans="4:12">
      <c r="K466" s="16">
        <v>180000</v>
      </c>
      <c r="L466" s="16">
        <v>180</v>
      </c>
    </row>
    <row r="467" spans="4:12">
      <c r="K467" s="16">
        <v>190000</v>
      </c>
      <c r="L467" s="16">
        <v>190</v>
      </c>
    </row>
    <row r="468" spans="4:12">
      <c r="K468" s="16">
        <v>200000</v>
      </c>
      <c r="L468" s="16">
        <v>200</v>
      </c>
    </row>
    <row r="469" spans="4:12">
      <c r="K469" s="16">
        <v>210000</v>
      </c>
      <c r="L469" s="16">
        <v>210</v>
      </c>
    </row>
    <row r="476" spans="4:12">
      <c r="D476" s="16" t="s">
        <v>4</v>
      </c>
      <c r="E476" s="16"/>
      <c r="F476" s="16" t="s">
        <v>58</v>
      </c>
      <c r="G476" s="16" t="s">
        <v>59</v>
      </c>
    </row>
    <row r="477" spans="4:12">
      <c r="D477" s="16">
        <v>1</v>
      </c>
      <c r="E477" s="16" t="s">
        <v>56</v>
      </c>
      <c r="F477" s="16">
        <v>96</v>
      </c>
      <c r="G477" s="16">
        <v>0.25806451612903225</v>
      </c>
    </row>
    <row r="478" spans="4:12">
      <c r="D478" s="16">
        <v>2</v>
      </c>
      <c r="E478" s="16" t="s">
        <v>21</v>
      </c>
      <c r="F478" s="16">
        <v>24</v>
      </c>
      <c r="G478" s="16">
        <v>6.4516129032258063E-2</v>
      </c>
    </row>
    <row r="479" spans="4:12">
      <c r="D479" s="16">
        <v>3</v>
      </c>
      <c r="E479" s="16" t="s">
        <v>23</v>
      </c>
      <c r="F479" s="16">
        <v>227</v>
      </c>
      <c r="G479" s="16">
        <v>0.61021505376344087</v>
      </c>
    </row>
    <row r="480" spans="4:12">
      <c r="D480" s="16">
        <v>4</v>
      </c>
      <c r="E480" s="16" t="s">
        <v>22</v>
      </c>
      <c r="F480" s="16">
        <v>25</v>
      </c>
      <c r="G480" s="16">
        <v>6.7204301075268813E-2</v>
      </c>
    </row>
    <row r="481" spans="4:7">
      <c r="D481" s="16"/>
      <c r="E481" s="16" t="s">
        <v>114</v>
      </c>
      <c r="F481" s="16">
        <v>372</v>
      </c>
      <c r="G481" s="16">
        <v>1</v>
      </c>
    </row>
    <row r="510" spans="2:5">
      <c r="B510" s="16" t="s">
        <v>5</v>
      </c>
      <c r="C510" s="16"/>
      <c r="D510" s="16" t="s">
        <v>58</v>
      </c>
      <c r="E510" s="16" t="s">
        <v>59</v>
      </c>
    </row>
    <row r="511" spans="2:5">
      <c r="B511" s="16">
        <v>1</v>
      </c>
      <c r="C511" s="16" t="s">
        <v>24</v>
      </c>
      <c r="D511" s="16">
        <v>300</v>
      </c>
      <c r="E511" s="16">
        <v>0.80645161290322576</v>
      </c>
    </row>
    <row r="512" spans="2:5">
      <c r="B512" s="16">
        <v>2</v>
      </c>
      <c r="C512" s="16" t="s">
        <v>25</v>
      </c>
      <c r="D512" s="16">
        <v>72</v>
      </c>
      <c r="E512" s="16">
        <v>0.19354838709677419</v>
      </c>
    </row>
    <row r="513" spans="2:5">
      <c r="B513" s="16"/>
      <c r="C513" s="16" t="s">
        <v>114</v>
      </c>
      <c r="D513" s="16">
        <v>372</v>
      </c>
      <c r="E513" s="16">
        <v>1</v>
      </c>
    </row>
    <row r="514" spans="2:5">
      <c r="B514" s="16"/>
      <c r="C514" s="16"/>
      <c r="D514" s="16"/>
      <c r="E514" s="16"/>
    </row>
    <row r="543" spans="2:5">
      <c r="B543" s="16" t="s">
        <v>41</v>
      </c>
      <c r="C543" s="16"/>
      <c r="D543" s="16" t="s">
        <v>58</v>
      </c>
      <c r="E543" s="16" t="s">
        <v>59</v>
      </c>
    </row>
    <row r="544" spans="2:5">
      <c r="B544" s="16">
        <v>12</v>
      </c>
      <c r="C544" s="16" t="s">
        <v>27</v>
      </c>
      <c r="D544" s="16">
        <v>21</v>
      </c>
      <c r="E544" s="16">
        <v>5.6451612903225805E-2</v>
      </c>
    </row>
    <row r="545" spans="2:5">
      <c r="B545" s="16">
        <v>14</v>
      </c>
      <c r="C545" s="16" t="s">
        <v>28</v>
      </c>
      <c r="D545" s="16">
        <v>129</v>
      </c>
      <c r="E545" s="16">
        <v>0.34677419354838712</v>
      </c>
    </row>
    <row r="546" spans="2:5">
      <c r="B546" s="16">
        <v>16</v>
      </c>
      <c r="C546" s="16" t="s">
        <v>29</v>
      </c>
      <c r="D546" s="16">
        <v>181</v>
      </c>
      <c r="E546" s="16">
        <v>0.48655913978494625</v>
      </c>
    </row>
    <row r="547" spans="2:5">
      <c r="B547" s="16">
        <v>19</v>
      </c>
      <c r="C547" s="16" t="s">
        <v>108</v>
      </c>
      <c r="D547" s="16">
        <v>41</v>
      </c>
      <c r="E547" s="16">
        <v>0.11021505376344086</v>
      </c>
    </row>
    <row r="548" spans="2:5">
      <c r="B548" s="16"/>
      <c r="C548" s="16" t="s">
        <v>114</v>
      </c>
      <c r="D548" s="16">
        <v>372</v>
      </c>
      <c r="E548" s="16">
        <v>1</v>
      </c>
    </row>
    <row r="577" spans="2:5">
      <c r="B577" s="16" t="s">
        <v>40</v>
      </c>
      <c r="C577" s="16"/>
      <c r="D577" s="16" t="s">
        <v>58</v>
      </c>
      <c r="E577" s="16" t="s">
        <v>59</v>
      </c>
    </row>
    <row r="578" spans="2:5">
      <c r="B578" s="16">
        <v>1</v>
      </c>
      <c r="C578" s="16" t="s">
        <v>26</v>
      </c>
      <c r="D578" s="16">
        <v>254</v>
      </c>
      <c r="E578" s="16">
        <v>0.68279569892473113</v>
      </c>
    </row>
    <row r="579" spans="2:5">
      <c r="B579" s="16">
        <v>2</v>
      </c>
      <c r="C579" s="16" t="s">
        <v>9</v>
      </c>
      <c r="D579" s="16">
        <v>118</v>
      </c>
      <c r="E579" s="16">
        <v>0.31720430107526881</v>
      </c>
    </row>
    <row r="580" spans="2:5">
      <c r="B580" s="16"/>
      <c r="C580" s="16" t="s">
        <v>114</v>
      </c>
      <c r="D580" s="16">
        <v>372</v>
      </c>
      <c r="E580" s="16">
        <v>1</v>
      </c>
    </row>
  </sheetData>
  <autoFilter ref="A10:N383"/>
  <sortState ref="A11:N382">
    <sortCondition ref="A11:A382"/>
  </sortState>
  <mergeCells count="3">
    <mergeCell ref="A429:C429"/>
    <mergeCell ref="A423:D423"/>
    <mergeCell ref="A386:F386"/>
  </mergeCells>
  <conditionalFormatting sqref="G417:I421">
    <cfRule type="cellIs" dxfId="0" priority="1" operator="equal">
      <formula>"Region 1"</formula>
    </cfRule>
  </conditionalFormatting>
  <pageMargins left="0.25" right="0.25" top="0.75" bottom="0.75" header="0.3" footer="0.3"/>
  <pageSetup orientation="landscape" verticalDpi="2" r:id="rId1"/>
  <headerFooter differentFirst="1">
    <oddHeader>&amp;CSECTION 2</oddHeader>
    <oddFooter>&amp;CAKINKUNMI,MAY10,PAGE1</oddFooter>
    <firstFooter>&amp;COLATAYO AKINKUNMI,05/08/2019,Page 1</firstFooter>
  </headerFooter>
  <drawing r:id="rId2"/>
</worksheet>
</file>

<file path=xl/worksheets/sheet5.xml><?xml version="1.0" encoding="utf-8"?>
<worksheet xmlns="http://schemas.openxmlformats.org/spreadsheetml/2006/main" xmlns:r="http://schemas.openxmlformats.org/officeDocument/2006/relationships">
  <dimension ref="A1"/>
  <sheetViews>
    <sheetView workbookViewId="0">
      <selection activeCell="O22" sqref="O22"/>
    </sheetView>
  </sheetViews>
  <sheetFormatPr defaultRowHeight="1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Q1202"/>
  <sheetViews>
    <sheetView workbookViewId="0">
      <selection activeCell="K12" sqref="K12"/>
    </sheetView>
  </sheetViews>
  <sheetFormatPr defaultRowHeight="15" outlineLevelRow="2"/>
  <cols>
    <col min="1" max="1" width="12.28515625" style="1" customWidth="1"/>
    <col min="2" max="2" width="38.42578125" style="1" customWidth="1"/>
    <col min="3" max="3" width="38.5703125" style="1" customWidth="1"/>
    <col min="4" max="4" width="15.5703125" style="1" customWidth="1"/>
    <col min="5" max="5" width="9.28515625" style="1" bestFit="1" customWidth="1"/>
    <col min="6" max="6" width="10.7109375" style="1" bestFit="1" customWidth="1"/>
    <col min="7" max="7" width="10.28515625" style="1" customWidth="1"/>
    <col min="8" max="8" width="9.140625" style="1"/>
    <col min="9" max="9" width="10.140625" style="1" bestFit="1" customWidth="1"/>
    <col min="10" max="11" width="9.140625" style="1"/>
    <col min="12" max="12" width="18.28515625" style="1" customWidth="1"/>
    <col min="13" max="13" width="31.5703125" style="1" customWidth="1"/>
    <col min="14" max="14" width="17.28515625" style="1" customWidth="1"/>
  </cols>
  <sheetData>
    <row r="1" spans="1:17" ht="15" customHeight="1">
      <c r="A1" s="9" t="s">
        <v>39</v>
      </c>
      <c r="B1" s="9"/>
      <c r="M1" s="9"/>
      <c r="N1" s="9"/>
      <c r="P1" s="40"/>
    </row>
    <row r="2" spans="1:17" ht="15" customHeight="1">
      <c r="A2" s="9"/>
      <c r="B2" s="9"/>
      <c r="M2" s="9"/>
      <c r="N2" s="9"/>
      <c r="P2" s="40"/>
    </row>
    <row r="3" spans="1:17" ht="15" customHeight="1">
      <c r="A3" s="29" t="s">
        <v>72</v>
      </c>
      <c r="B3" s="29"/>
      <c r="C3" s="27"/>
      <c r="D3" s="27"/>
      <c r="E3" s="27"/>
      <c r="F3" s="27"/>
      <c r="G3" s="27"/>
      <c r="H3" s="27"/>
      <c r="I3" s="27"/>
      <c r="J3" s="27"/>
      <c r="K3" s="27"/>
      <c r="L3" s="27"/>
      <c r="M3" s="30"/>
      <c r="N3" s="30"/>
      <c r="P3" s="40"/>
    </row>
    <row r="4" spans="1:17" ht="15" customHeight="1">
      <c r="A4" s="20"/>
      <c r="B4" s="20"/>
      <c r="M4" s="9"/>
      <c r="N4" s="9"/>
      <c r="P4" s="40"/>
    </row>
    <row r="5" spans="1:17" ht="15" customHeight="1">
      <c r="A5" s="83" t="s">
        <v>42</v>
      </c>
      <c r="B5" s="83"/>
      <c r="C5" s="35"/>
      <c r="D5" s="35"/>
      <c r="E5" s="35"/>
      <c r="F5" s="35"/>
      <c r="G5" s="35"/>
      <c r="H5" s="35"/>
      <c r="I5" s="35"/>
      <c r="J5" s="35"/>
      <c r="K5" s="35"/>
      <c r="L5" s="35"/>
      <c r="M5" s="35"/>
      <c r="N5" s="35"/>
      <c r="P5" s="40"/>
    </row>
    <row r="6" spans="1:17" ht="15" customHeight="1">
      <c r="A6" s="114" t="s">
        <v>43</v>
      </c>
      <c r="B6" s="114" t="s">
        <v>46</v>
      </c>
      <c r="C6" s="114" t="s">
        <v>44</v>
      </c>
      <c r="D6" s="114" t="s">
        <v>45</v>
      </c>
      <c r="E6" s="114" t="s">
        <v>45</v>
      </c>
      <c r="F6" s="114" t="s">
        <v>43</v>
      </c>
      <c r="G6" s="114" t="s">
        <v>113</v>
      </c>
      <c r="H6" s="114" t="s">
        <v>43</v>
      </c>
      <c r="I6" s="114" t="s">
        <v>113</v>
      </c>
      <c r="J6" s="114" t="s">
        <v>43</v>
      </c>
      <c r="K6" s="114" t="s">
        <v>43</v>
      </c>
      <c r="L6" s="114" t="s">
        <v>43</v>
      </c>
      <c r="M6" s="114" t="s">
        <v>44</v>
      </c>
      <c r="N6" s="114" t="s">
        <v>113</v>
      </c>
      <c r="P6" s="40"/>
      <c r="Q6" s="44"/>
    </row>
    <row r="7" spans="1:17" ht="15" customHeight="1">
      <c r="A7" s="114"/>
      <c r="B7" s="114" t="s">
        <v>47</v>
      </c>
      <c r="C7" s="114"/>
      <c r="D7" s="114"/>
      <c r="E7" s="114"/>
      <c r="F7" s="114"/>
      <c r="G7" s="114"/>
      <c r="H7" s="114"/>
      <c r="I7" s="114"/>
      <c r="J7" s="114"/>
      <c r="K7" s="114"/>
      <c r="L7" s="114"/>
      <c r="M7" s="114"/>
      <c r="N7" s="114"/>
      <c r="P7" s="40"/>
    </row>
    <row r="8" spans="1:17" ht="15" customHeight="1">
      <c r="A8" s="35"/>
      <c r="B8" s="35"/>
      <c r="C8" s="35"/>
      <c r="D8" s="35"/>
      <c r="E8" s="35"/>
      <c r="F8" s="36" t="s">
        <v>49</v>
      </c>
      <c r="G8" s="36" t="s">
        <v>50</v>
      </c>
      <c r="H8" s="35"/>
      <c r="I8" s="35"/>
      <c r="J8" s="35"/>
      <c r="K8" s="35"/>
      <c r="L8" s="35"/>
      <c r="M8" s="35"/>
      <c r="N8" s="35"/>
      <c r="P8" s="40"/>
    </row>
    <row r="9" spans="1:17">
      <c r="A9" s="113"/>
      <c r="B9" s="113"/>
      <c r="C9" s="113"/>
      <c r="D9" s="37"/>
      <c r="E9" s="38"/>
      <c r="F9" s="65">
        <v>42004</v>
      </c>
      <c r="G9" s="36">
        <v>10</v>
      </c>
      <c r="H9" s="39"/>
      <c r="I9" s="113"/>
      <c r="J9" s="113"/>
      <c r="K9" s="113"/>
      <c r="L9" s="113"/>
      <c r="M9" s="113"/>
      <c r="N9" s="113"/>
    </row>
    <row r="10" spans="1:17">
      <c r="A10" s="54" t="s">
        <v>0</v>
      </c>
      <c r="B10" s="54" t="s">
        <v>10</v>
      </c>
      <c r="C10" s="54" t="s">
        <v>11</v>
      </c>
      <c r="D10" s="54" t="s">
        <v>1</v>
      </c>
      <c r="E10" s="55" t="s">
        <v>2</v>
      </c>
      <c r="F10" s="55" t="s">
        <v>3</v>
      </c>
      <c r="G10" s="54" t="s">
        <v>7</v>
      </c>
      <c r="H10" s="54" t="s">
        <v>6</v>
      </c>
      <c r="I10" s="55" t="s">
        <v>48</v>
      </c>
      <c r="J10" s="54" t="s">
        <v>4</v>
      </c>
      <c r="K10" s="54" t="s">
        <v>5</v>
      </c>
      <c r="L10" s="54" t="s">
        <v>8</v>
      </c>
      <c r="M10" s="54" t="s">
        <v>33</v>
      </c>
      <c r="N10" s="55" t="s">
        <v>31</v>
      </c>
    </row>
    <row r="11" spans="1:17" outlineLevel="2">
      <c r="A11" s="47">
        <v>1004</v>
      </c>
      <c r="B11" s="48">
        <v>41073</v>
      </c>
      <c r="C11" s="49"/>
      <c r="D11" s="50">
        <v>131924</v>
      </c>
      <c r="E11" s="51">
        <f t="shared" ref="E11:E42" si="0">D11/2080</f>
        <v>63.424999999999997</v>
      </c>
      <c r="F11" s="66">
        <f t="shared" ref="F11:F42" si="1">YEARFRAC($F$9,B11)</f>
        <v>2.5499999999999998</v>
      </c>
      <c r="G11" s="52">
        <v>16</v>
      </c>
      <c r="H11" s="52">
        <v>24</v>
      </c>
      <c r="I11" s="67" t="str">
        <f t="shared" ref="I11:I42" si="2">IF(F11&gt;10,"Yes","No")</f>
        <v>No</v>
      </c>
      <c r="J11" s="52">
        <v>3</v>
      </c>
      <c r="K11" s="52">
        <v>1</v>
      </c>
      <c r="L11" s="52">
        <v>2</v>
      </c>
      <c r="M11" s="16" t="s">
        <v>32</v>
      </c>
      <c r="N11" s="16" t="str">
        <f>VLOOKUP(M11,$F$424:$G$426,2,FALSE)</f>
        <v>C-Plains</v>
      </c>
      <c r="O11" s="16"/>
    </row>
    <row r="12" spans="1:17" outlineLevel="2">
      <c r="A12" s="47">
        <v>1016</v>
      </c>
      <c r="B12" s="48">
        <v>39714</v>
      </c>
      <c r="C12" s="49" t="s">
        <v>94</v>
      </c>
      <c r="D12" s="50">
        <v>92719</v>
      </c>
      <c r="E12" s="51">
        <f t="shared" si="0"/>
        <v>44.576442307692311</v>
      </c>
      <c r="F12" s="66">
        <f t="shared" si="1"/>
        <v>6.2722222222222221</v>
      </c>
      <c r="G12" s="52">
        <v>14</v>
      </c>
      <c r="H12" s="52">
        <v>35</v>
      </c>
      <c r="I12" s="67" t="str">
        <f t="shared" si="2"/>
        <v>No</v>
      </c>
      <c r="J12" s="52">
        <v>3</v>
      </c>
      <c r="K12" s="52">
        <v>1</v>
      </c>
      <c r="L12" s="52">
        <v>2</v>
      </c>
      <c r="M12" s="16" t="s">
        <v>32</v>
      </c>
      <c r="N12" s="16" t="str">
        <f t="shared" ref="N12:N43" si="3">VLOOKUP(M12,$F$4:$G$425,2,FALSE)</f>
        <v>C-Plains</v>
      </c>
    </row>
    <row r="13" spans="1:17" outlineLevel="2">
      <c r="A13" s="47">
        <v>1019</v>
      </c>
      <c r="B13" s="48">
        <v>41032</v>
      </c>
      <c r="C13" s="49" t="s">
        <v>94</v>
      </c>
      <c r="D13" s="50">
        <v>82157</v>
      </c>
      <c r="E13" s="51">
        <f t="shared" si="0"/>
        <v>39.498557692307692</v>
      </c>
      <c r="F13" s="66">
        <f t="shared" si="1"/>
        <v>2.661111111111111</v>
      </c>
      <c r="G13" s="52">
        <v>14</v>
      </c>
      <c r="H13" s="52">
        <v>24</v>
      </c>
      <c r="I13" s="67" t="str">
        <f t="shared" si="2"/>
        <v>No</v>
      </c>
      <c r="J13" s="52">
        <v>3</v>
      </c>
      <c r="K13" s="52">
        <v>2</v>
      </c>
      <c r="L13" s="52">
        <v>1</v>
      </c>
      <c r="M13" s="16" t="s">
        <v>32</v>
      </c>
      <c r="N13" s="16" t="str">
        <f t="shared" si="3"/>
        <v>C-Plains</v>
      </c>
    </row>
    <row r="14" spans="1:17" outlineLevel="2">
      <c r="A14" s="47">
        <v>1020</v>
      </c>
      <c r="B14" s="48">
        <v>39223</v>
      </c>
      <c r="C14" s="49" t="s">
        <v>94</v>
      </c>
      <c r="D14" s="50">
        <v>98317</v>
      </c>
      <c r="E14" s="51">
        <f t="shared" si="0"/>
        <v>47.267788461538458</v>
      </c>
      <c r="F14" s="66">
        <f t="shared" si="1"/>
        <v>7.6111111111111107</v>
      </c>
      <c r="G14" s="52">
        <v>16</v>
      </c>
      <c r="H14" s="52">
        <v>38</v>
      </c>
      <c r="I14" s="67" t="str">
        <f t="shared" si="2"/>
        <v>No</v>
      </c>
      <c r="J14" s="52">
        <v>3</v>
      </c>
      <c r="K14" s="52">
        <v>1</v>
      </c>
      <c r="L14" s="52">
        <v>1</v>
      </c>
      <c r="M14" s="16" t="s">
        <v>32</v>
      </c>
      <c r="N14" s="16" t="str">
        <f t="shared" si="3"/>
        <v>C-Plains</v>
      </c>
    </row>
    <row r="15" spans="1:17" outlineLevel="2">
      <c r="A15" s="47">
        <v>1036</v>
      </c>
      <c r="B15" s="48">
        <v>36794</v>
      </c>
      <c r="C15" s="49" t="s">
        <v>94</v>
      </c>
      <c r="D15" s="50">
        <v>107822</v>
      </c>
      <c r="E15" s="51">
        <f t="shared" si="0"/>
        <v>51.837499999999999</v>
      </c>
      <c r="F15" s="66">
        <f t="shared" si="1"/>
        <v>14.266666666666667</v>
      </c>
      <c r="G15" s="52">
        <v>16</v>
      </c>
      <c r="H15" s="52">
        <v>51</v>
      </c>
      <c r="I15" s="67" t="str">
        <f t="shared" si="2"/>
        <v>Yes</v>
      </c>
      <c r="J15" s="52">
        <v>2</v>
      </c>
      <c r="K15" s="52">
        <v>1</v>
      </c>
      <c r="L15" s="52">
        <v>1</v>
      </c>
      <c r="M15" s="16" t="s">
        <v>32</v>
      </c>
      <c r="N15" s="16" t="str">
        <f t="shared" si="3"/>
        <v>C-Plains</v>
      </c>
    </row>
    <row r="16" spans="1:17" outlineLevel="2">
      <c r="A16" s="47">
        <v>1059</v>
      </c>
      <c r="B16" s="48">
        <v>40953</v>
      </c>
      <c r="C16" s="49" t="s">
        <v>18</v>
      </c>
      <c r="D16" s="50">
        <v>126589</v>
      </c>
      <c r="E16" s="51">
        <f t="shared" si="0"/>
        <v>60.86009615384615</v>
      </c>
      <c r="F16" s="66">
        <f t="shared" si="1"/>
        <v>2.8805555555555555</v>
      </c>
      <c r="G16" s="52">
        <v>16</v>
      </c>
      <c r="H16" s="52">
        <v>33</v>
      </c>
      <c r="I16" s="67" t="str">
        <f t="shared" si="2"/>
        <v>No</v>
      </c>
      <c r="J16" s="52">
        <v>3</v>
      </c>
      <c r="K16" s="52">
        <v>2</v>
      </c>
      <c r="L16" s="52">
        <v>1</v>
      </c>
      <c r="M16" s="16" t="s">
        <v>32</v>
      </c>
      <c r="N16" s="16" t="str">
        <f t="shared" si="3"/>
        <v>C-Plains</v>
      </c>
    </row>
    <row r="17" spans="1:14" outlineLevel="2">
      <c r="A17" s="47">
        <v>1060</v>
      </c>
      <c r="B17" s="48">
        <v>39846</v>
      </c>
      <c r="C17" s="49" t="s">
        <v>94</v>
      </c>
      <c r="D17" s="50">
        <v>99931</v>
      </c>
      <c r="E17" s="51">
        <f t="shared" si="0"/>
        <v>48.043750000000003</v>
      </c>
      <c r="F17" s="66">
        <f t="shared" si="1"/>
        <v>5.9138888888888888</v>
      </c>
      <c r="G17" s="52">
        <v>14</v>
      </c>
      <c r="H17" s="52">
        <v>34</v>
      </c>
      <c r="I17" s="67" t="str">
        <f t="shared" si="2"/>
        <v>No</v>
      </c>
      <c r="J17" s="52">
        <v>1</v>
      </c>
      <c r="K17" s="52">
        <v>1</v>
      </c>
      <c r="L17" s="52">
        <v>1</v>
      </c>
      <c r="M17" s="16" t="s">
        <v>32</v>
      </c>
      <c r="N17" s="16" t="str">
        <f t="shared" si="3"/>
        <v>C-Plains</v>
      </c>
    </row>
    <row r="18" spans="1:14" outlineLevel="2">
      <c r="A18" s="47">
        <v>1070</v>
      </c>
      <c r="B18" s="48">
        <v>40046</v>
      </c>
      <c r="C18" s="49" t="s">
        <v>94</v>
      </c>
      <c r="D18" s="50">
        <v>95498</v>
      </c>
      <c r="E18" s="51">
        <f t="shared" si="0"/>
        <v>45.912500000000001</v>
      </c>
      <c r="F18" s="66">
        <f t="shared" si="1"/>
        <v>5.3611111111111107</v>
      </c>
      <c r="G18" s="52">
        <v>14</v>
      </c>
      <c r="H18" s="52">
        <v>31</v>
      </c>
      <c r="I18" s="67" t="str">
        <f t="shared" si="2"/>
        <v>No</v>
      </c>
      <c r="J18" s="52">
        <v>3</v>
      </c>
      <c r="K18" s="52">
        <v>1</v>
      </c>
      <c r="L18" s="52">
        <v>1</v>
      </c>
      <c r="M18" s="16" t="s">
        <v>32</v>
      </c>
      <c r="N18" s="16" t="str">
        <f t="shared" si="3"/>
        <v>C-Plains</v>
      </c>
    </row>
    <row r="19" spans="1:14" outlineLevel="2">
      <c r="A19" s="47">
        <v>1071</v>
      </c>
      <c r="B19" s="48">
        <v>38361</v>
      </c>
      <c r="C19" s="49" t="s">
        <v>107</v>
      </c>
      <c r="D19" s="50">
        <v>166238</v>
      </c>
      <c r="E19" s="51">
        <f t="shared" si="0"/>
        <v>79.922115384615381</v>
      </c>
      <c r="F19" s="66">
        <f t="shared" si="1"/>
        <v>9.9777777777777779</v>
      </c>
      <c r="G19" s="52">
        <v>19</v>
      </c>
      <c r="H19" s="52">
        <v>41</v>
      </c>
      <c r="I19" s="67" t="str">
        <f t="shared" si="2"/>
        <v>No</v>
      </c>
      <c r="J19" s="52">
        <v>3</v>
      </c>
      <c r="K19" s="52">
        <v>1</v>
      </c>
      <c r="L19" s="52">
        <v>1</v>
      </c>
      <c r="M19" s="16" t="s">
        <v>32</v>
      </c>
      <c r="N19" s="16" t="str">
        <f t="shared" si="3"/>
        <v>C-Plains</v>
      </c>
    </row>
    <row r="20" spans="1:14" outlineLevel="2">
      <c r="A20" s="47">
        <v>1075</v>
      </c>
      <c r="B20" s="48">
        <v>40192</v>
      </c>
      <c r="C20" s="49" t="s">
        <v>94</v>
      </c>
      <c r="D20" s="50">
        <v>84317</v>
      </c>
      <c r="E20" s="51">
        <f t="shared" si="0"/>
        <v>40.537019230769232</v>
      </c>
      <c r="F20" s="66">
        <f t="shared" si="1"/>
        <v>4.9638888888888886</v>
      </c>
      <c r="G20" s="52">
        <v>16</v>
      </c>
      <c r="H20" s="52">
        <v>28</v>
      </c>
      <c r="I20" s="67" t="str">
        <f t="shared" si="2"/>
        <v>No</v>
      </c>
      <c r="J20" s="52">
        <v>3</v>
      </c>
      <c r="K20" s="52">
        <v>2</v>
      </c>
      <c r="L20" s="52">
        <v>1</v>
      </c>
      <c r="M20" s="16" t="s">
        <v>32</v>
      </c>
      <c r="N20" s="16" t="str">
        <f t="shared" si="3"/>
        <v>C-Plains</v>
      </c>
    </row>
    <row r="21" spans="1:14" outlineLevel="2">
      <c r="A21" s="47">
        <v>1088</v>
      </c>
      <c r="B21" s="48">
        <v>40819</v>
      </c>
      <c r="C21" s="49" t="s">
        <v>98</v>
      </c>
      <c r="D21" s="50">
        <v>173974</v>
      </c>
      <c r="E21" s="51">
        <f t="shared" si="0"/>
        <v>83.641346153846158</v>
      </c>
      <c r="F21" s="66">
        <f t="shared" si="1"/>
        <v>3.2444444444444445</v>
      </c>
      <c r="G21" s="52">
        <v>19</v>
      </c>
      <c r="H21" s="52">
        <v>35</v>
      </c>
      <c r="I21" s="67" t="str">
        <f t="shared" si="2"/>
        <v>No</v>
      </c>
      <c r="J21" s="52">
        <v>1</v>
      </c>
      <c r="K21" s="52">
        <v>2</v>
      </c>
      <c r="L21" s="52">
        <v>1</v>
      </c>
      <c r="M21" s="16" t="s">
        <v>32</v>
      </c>
      <c r="N21" s="16" t="str">
        <f t="shared" si="3"/>
        <v>C-Plains</v>
      </c>
    </row>
    <row r="22" spans="1:14" outlineLevel="2">
      <c r="A22" s="47">
        <v>1096</v>
      </c>
      <c r="B22" s="48">
        <v>38782</v>
      </c>
      <c r="C22" s="49" t="s">
        <v>94</v>
      </c>
      <c r="D22" s="50">
        <v>100502</v>
      </c>
      <c r="E22" s="51">
        <f t="shared" si="0"/>
        <v>48.318269230769232</v>
      </c>
      <c r="F22" s="66">
        <f t="shared" si="1"/>
        <v>8.8194444444444446</v>
      </c>
      <c r="G22" s="52">
        <v>14</v>
      </c>
      <c r="H22" s="52">
        <v>42</v>
      </c>
      <c r="I22" s="67" t="str">
        <f t="shared" si="2"/>
        <v>No</v>
      </c>
      <c r="J22" s="52">
        <v>3</v>
      </c>
      <c r="K22" s="52">
        <v>1</v>
      </c>
      <c r="L22" s="52">
        <v>1</v>
      </c>
      <c r="M22" s="16" t="s">
        <v>32</v>
      </c>
      <c r="N22" s="16" t="str">
        <f t="shared" si="3"/>
        <v>C-Plains</v>
      </c>
    </row>
    <row r="23" spans="1:14" outlineLevel="2">
      <c r="A23" s="47">
        <v>1101</v>
      </c>
      <c r="B23" s="48">
        <v>37415</v>
      </c>
      <c r="C23" s="49" t="s">
        <v>96</v>
      </c>
      <c r="D23" s="50">
        <v>125994</v>
      </c>
      <c r="E23" s="51">
        <f t="shared" si="0"/>
        <v>60.574038461538464</v>
      </c>
      <c r="F23" s="66">
        <f t="shared" si="1"/>
        <v>12.563888888888888</v>
      </c>
      <c r="G23" s="52">
        <v>16</v>
      </c>
      <c r="H23" s="52">
        <v>31</v>
      </c>
      <c r="I23" s="67" t="str">
        <f t="shared" si="2"/>
        <v>Yes</v>
      </c>
      <c r="J23" s="52">
        <v>1</v>
      </c>
      <c r="K23" s="52">
        <v>1</v>
      </c>
      <c r="L23" s="52">
        <v>1</v>
      </c>
      <c r="M23" s="16" t="s">
        <v>32</v>
      </c>
      <c r="N23" s="16" t="str">
        <f t="shared" si="3"/>
        <v>C-Plains</v>
      </c>
    </row>
    <row r="24" spans="1:14" outlineLevel="2">
      <c r="A24" s="47">
        <v>1104</v>
      </c>
      <c r="B24" s="48">
        <v>38384</v>
      </c>
      <c r="C24" s="49" t="s">
        <v>94</v>
      </c>
      <c r="D24" s="50">
        <v>112450</v>
      </c>
      <c r="E24" s="51">
        <f t="shared" si="0"/>
        <v>54.0625</v>
      </c>
      <c r="F24" s="66">
        <f t="shared" si="1"/>
        <v>9.9166666666666661</v>
      </c>
      <c r="G24" s="52">
        <v>16</v>
      </c>
      <c r="H24" s="52">
        <v>44</v>
      </c>
      <c r="I24" s="67" t="str">
        <f t="shared" si="2"/>
        <v>No</v>
      </c>
      <c r="J24" s="52">
        <v>3</v>
      </c>
      <c r="K24" s="52">
        <v>1</v>
      </c>
      <c r="L24" s="52">
        <v>1</v>
      </c>
      <c r="M24" s="16" t="s">
        <v>32</v>
      </c>
      <c r="N24" s="16" t="str">
        <f t="shared" si="3"/>
        <v>C-Plains</v>
      </c>
    </row>
    <row r="25" spans="1:14" outlineLevel="2">
      <c r="A25" s="47">
        <v>1105</v>
      </c>
      <c r="B25" s="48">
        <v>41158</v>
      </c>
      <c r="C25" s="49" t="s">
        <v>96</v>
      </c>
      <c r="D25" s="50">
        <v>92633</v>
      </c>
      <c r="E25" s="51">
        <f t="shared" si="0"/>
        <v>44.535096153846155</v>
      </c>
      <c r="F25" s="66">
        <f t="shared" si="1"/>
        <v>2.3194444444444446</v>
      </c>
      <c r="G25" s="52">
        <v>12</v>
      </c>
      <c r="H25" s="52">
        <v>28</v>
      </c>
      <c r="I25" s="67" t="str">
        <f t="shared" si="2"/>
        <v>No</v>
      </c>
      <c r="J25" s="52">
        <v>3</v>
      </c>
      <c r="K25" s="52">
        <v>1</v>
      </c>
      <c r="L25" s="52">
        <v>2</v>
      </c>
      <c r="M25" s="16" t="s">
        <v>32</v>
      </c>
      <c r="N25" s="16" t="str">
        <f t="shared" si="3"/>
        <v>C-Plains</v>
      </c>
    </row>
    <row r="26" spans="1:14" outlineLevel="2">
      <c r="A26" s="47">
        <v>1109</v>
      </c>
      <c r="B26" s="48">
        <v>39135</v>
      </c>
      <c r="C26" s="49" t="s">
        <v>94</v>
      </c>
      <c r="D26" s="50">
        <v>99201</v>
      </c>
      <c r="E26" s="51">
        <f t="shared" si="0"/>
        <v>47.692788461538463</v>
      </c>
      <c r="F26" s="66">
        <f t="shared" si="1"/>
        <v>7.8583333333333334</v>
      </c>
      <c r="G26" s="52">
        <v>14</v>
      </c>
      <c r="H26" s="52">
        <v>39</v>
      </c>
      <c r="I26" s="67" t="str">
        <f t="shared" si="2"/>
        <v>No</v>
      </c>
      <c r="J26" s="52">
        <v>3</v>
      </c>
      <c r="K26" s="52">
        <v>1</v>
      </c>
      <c r="L26" s="52">
        <v>1</v>
      </c>
      <c r="M26" s="16" t="s">
        <v>32</v>
      </c>
      <c r="N26" s="16" t="str">
        <f t="shared" si="3"/>
        <v>C-Plains</v>
      </c>
    </row>
    <row r="27" spans="1:14" outlineLevel="2">
      <c r="A27" s="47">
        <v>1128</v>
      </c>
      <c r="B27" s="48">
        <v>40336</v>
      </c>
      <c r="C27" s="49" t="s">
        <v>100</v>
      </c>
      <c r="D27" s="50">
        <v>174104</v>
      </c>
      <c r="E27" s="51">
        <f t="shared" si="0"/>
        <v>83.703846153846158</v>
      </c>
      <c r="F27" s="66">
        <f t="shared" si="1"/>
        <v>4.5666666666666664</v>
      </c>
      <c r="G27" s="52">
        <v>19</v>
      </c>
      <c r="H27" s="52">
        <v>35</v>
      </c>
      <c r="I27" s="67" t="str">
        <f t="shared" si="2"/>
        <v>No</v>
      </c>
      <c r="J27" s="52">
        <v>3</v>
      </c>
      <c r="K27" s="52">
        <v>2</v>
      </c>
      <c r="L27" s="52">
        <v>1</v>
      </c>
      <c r="M27" s="16" t="s">
        <v>32</v>
      </c>
      <c r="N27" s="16" t="str">
        <f t="shared" si="3"/>
        <v>C-Plains</v>
      </c>
    </row>
    <row r="28" spans="1:14" outlineLevel="2">
      <c r="A28" s="47">
        <v>1146</v>
      </c>
      <c r="B28" s="48">
        <v>40122</v>
      </c>
      <c r="C28" s="49" t="s">
        <v>94</v>
      </c>
      <c r="D28" s="50">
        <v>74680</v>
      </c>
      <c r="E28" s="51">
        <f t="shared" si="0"/>
        <v>35.903846153846153</v>
      </c>
      <c r="F28" s="66">
        <f t="shared" si="1"/>
        <v>5.1555555555555559</v>
      </c>
      <c r="G28" s="52">
        <v>14</v>
      </c>
      <c r="H28" s="52">
        <v>29</v>
      </c>
      <c r="I28" s="67" t="str">
        <f t="shared" si="2"/>
        <v>No</v>
      </c>
      <c r="J28" s="52">
        <v>1</v>
      </c>
      <c r="K28" s="52">
        <v>1</v>
      </c>
      <c r="L28" s="52">
        <v>2</v>
      </c>
      <c r="M28" s="16" t="s">
        <v>32</v>
      </c>
      <c r="N28" s="16" t="str">
        <f t="shared" si="3"/>
        <v>C-Plains</v>
      </c>
    </row>
    <row r="29" spans="1:14" outlineLevel="2">
      <c r="A29" s="47">
        <v>1175</v>
      </c>
      <c r="B29" s="48">
        <v>37524</v>
      </c>
      <c r="C29" s="49" t="s">
        <v>94</v>
      </c>
      <c r="D29" s="50">
        <v>104886</v>
      </c>
      <c r="E29" s="51">
        <f t="shared" si="0"/>
        <v>50.425961538461536</v>
      </c>
      <c r="F29" s="66">
        <f t="shared" si="1"/>
        <v>12.266666666666667</v>
      </c>
      <c r="G29" s="52">
        <v>16</v>
      </c>
      <c r="H29" s="52">
        <v>48</v>
      </c>
      <c r="I29" s="67" t="str">
        <f t="shared" si="2"/>
        <v>Yes</v>
      </c>
      <c r="J29" s="52">
        <v>3</v>
      </c>
      <c r="K29" s="52">
        <v>1</v>
      </c>
      <c r="L29" s="52">
        <v>1</v>
      </c>
      <c r="M29" s="16" t="s">
        <v>32</v>
      </c>
      <c r="N29" s="16" t="str">
        <f t="shared" si="3"/>
        <v>C-Plains</v>
      </c>
    </row>
    <row r="30" spans="1:14" outlineLevel="2">
      <c r="A30" s="47">
        <v>1180</v>
      </c>
      <c r="B30" s="48">
        <v>38376</v>
      </c>
      <c r="C30" s="49" t="s">
        <v>94</v>
      </c>
      <c r="D30" s="50">
        <v>102469</v>
      </c>
      <c r="E30" s="51">
        <f t="shared" si="0"/>
        <v>49.263942307692311</v>
      </c>
      <c r="F30" s="66">
        <f t="shared" si="1"/>
        <v>9.9361111111111118</v>
      </c>
      <c r="G30" s="52">
        <v>16</v>
      </c>
      <c r="H30" s="52">
        <v>45</v>
      </c>
      <c r="I30" s="67" t="str">
        <f t="shared" si="2"/>
        <v>No</v>
      </c>
      <c r="J30" s="52">
        <v>1</v>
      </c>
      <c r="K30" s="52">
        <v>1</v>
      </c>
      <c r="L30" s="52">
        <v>1</v>
      </c>
      <c r="M30" s="16" t="s">
        <v>32</v>
      </c>
      <c r="N30" s="16" t="str">
        <f t="shared" si="3"/>
        <v>C-Plains</v>
      </c>
    </row>
    <row r="31" spans="1:14" outlineLevel="2">
      <c r="A31" s="47">
        <v>1186</v>
      </c>
      <c r="B31" s="48">
        <v>38578</v>
      </c>
      <c r="C31" s="49" t="s">
        <v>94</v>
      </c>
      <c r="D31" s="50">
        <v>100636</v>
      </c>
      <c r="E31" s="51">
        <f t="shared" si="0"/>
        <v>48.382692307692309</v>
      </c>
      <c r="F31" s="66">
        <f t="shared" si="1"/>
        <v>9.3805555555555564</v>
      </c>
      <c r="G31" s="52">
        <v>16</v>
      </c>
      <c r="H31" s="52">
        <v>43</v>
      </c>
      <c r="I31" s="67" t="str">
        <f t="shared" si="2"/>
        <v>No</v>
      </c>
      <c r="J31" s="52">
        <v>3</v>
      </c>
      <c r="K31" s="52">
        <v>1</v>
      </c>
      <c r="L31" s="52">
        <v>1</v>
      </c>
      <c r="M31" s="16" t="s">
        <v>32</v>
      </c>
      <c r="N31" s="16" t="str">
        <f t="shared" si="3"/>
        <v>C-Plains</v>
      </c>
    </row>
    <row r="32" spans="1:14" outlineLevel="2">
      <c r="A32" s="47">
        <v>1210</v>
      </c>
      <c r="B32" s="48">
        <v>38970</v>
      </c>
      <c r="C32" s="49" t="s">
        <v>94</v>
      </c>
      <c r="D32" s="50">
        <v>120133</v>
      </c>
      <c r="E32" s="51">
        <f t="shared" si="0"/>
        <v>57.756250000000001</v>
      </c>
      <c r="F32" s="66">
        <f t="shared" si="1"/>
        <v>8.3083333333333336</v>
      </c>
      <c r="G32" s="52">
        <v>16</v>
      </c>
      <c r="H32" s="52">
        <v>40</v>
      </c>
      <c r="I32" s="67" t="str">
        <f t="shared" si="2"/>
        <v>No</v>
      </c>
      <c r="J32" s="52">
        <v>3</v>
      </c>
      <c r="K32" s="52">
        <v>1</v>
      </c>
      <c r="L32" s="52">
        <v>1</v>
      </c>
      <c r="M32" s="16" t="s">
        <v>32</v>
      </c>
      <c r="N32" s="16" t="str">
        <f t="shared" si="3"/>
        <v>C-Plains</v>
      </c>
    </row>
    <row r="33" spans="1:14" outlineLevel="2">
      <c r="A33" s="47">
        <v>1220</v>
      </c>
      <c r="B33" s="48">
        <v>37545</v>
      </c>
      <c r="C33" s="49" t="s">
        <v>94</v>
      </c>
      <c r="D33" s="50">
        <v>114368</v>
      </c>
      <c r="E33" s="51">
        <f t="shared" si="0"/>
        <v>54.984615384615381</v>
      </c>
      <c r="F33" s="66">
        <f t="shared" si="1"/>
        <v>12.208333333333334</v>
      </c>
      <c r="G33" s="52">
        <v>16</v>
      </c>
      <c r="H33" s="52">
        <v>48</v>
      </c>
      <c r="I33" s="67" t="str">
        <f t="shared" si="2"/>
        <v>Yes</v>
      </c>
      <c r="J33" s="52">
        <v>3</v>
      </c>
      <c r="K33" s="52">
        <v>1</v>
      </c>
      <c r="L33" s="52">
        <v>1</v>
      </c>
      <c r="M33" s="16" t="s">
        <v>32</v>
      </c>
      <c r="N33" s="16" t="str">
        <f t="shared" si="3"/>
        <v>C-Plains</v>
      </c>
    </row>
    <row r="34" spans="1:14" outlineLevel="2">
      <c r="A34" s="47">
        <v>1233</v>
      </c>
      <c r="B34" s="48">
        <v>41425</v>
      </c>
      <c r="C34" s="49" t="s">
        <v>94</v>
      </c>
      <c r="D34" s="50">
        <v>80577</v>
      </c>
      <c r="E34" s="51">
        <f t="shared" si="0"/>
        <v>38.738942307692305</v>
      </c>
      <c r="F34" s="66">
        <f t="shared" si="1"/>
        <v>1.5833333333333333</v>
      </c>
      <c r="G34" s="52">
        <v>14</v>
      </c>
      <c r="H34" s="52">
        <v>21</v>
      </c>
      <c r="I34" s="67" t="str">
        <f t="shared" si="2"/>
        <v>No</v>
      </c>
      <c r="J34" s="52">
        <v>3</v>
      </c>
      <c r="K34" s="52">
        <v>1</v>
      </c>
      <c r="L34" s="52">
        <v>2</v>
      </c>
      <c r="M34" s="16" t="s">
        <v>32</v>
      </c>
      <c r="N34" s="16" t="str">
        <f t="shared" si="3"/>
        <v>C-Plains</v>
      </c>
    </row>
    <row r="35" spans="1:14" outlineLevel="2">
      <c r="A35" s="47">
        <v>1248</v>
      </c>
      <c r="B35" s="48">
        <v>40019</v>
      </c>
      <c r="C35" s="49" t="s">
        <v>109</v>
      </c>
      <c r="D35" s="50">
        <v>76156</v>
      </c>
      <c r="E35" s="51">
        <f t="shared" si="0"/>
        <v>36.613461538461536</v>
      </c>
      <c r="F35" s="66">
        <f t="shared" si="1"/>
        <v>5.4333333333333336</v>
      </c>
      <c r="G35" s="52">
        <v>14</v>
      </c>
      <c r="H35" s="52">
        <v>25</v>
      </c>
      <c r="I35" s="67" t="str">
        <f t="shared" si="2"/>
        <v>No</v>
      </c>
      <c r="J35" s="52">
        <v>3</v>
      </c>
      <c r="K35" s="52">
        <v>1</v>
      </c>
      <c r="L35" s="52">
        <v>1</v>
      </c>
      <c r="M35" s="16" t="s">
        <v>32</v>
      </c>
      <c r="N35" s="16" t="str">
        <f t="shared" si="3"/>
        <v>C-Plains</v>
      </c>
    </row>
    <row r="36" spans="1:14" outlineLevel="2">
      <c r="A36" s="47">
        <v>1257</v>
      </c>
      <c r="B36" s="48">
        <v>40034</v>
      </c>
      <c r="C36" s="49" t="s">
        <v>107</v>
      </c>
      <c r="D36" s="50">
        <v>135463</v>
      </c>
      <c r="E36" s="51">
        <f t="shared" si="0"/>
        <v>65.126442307692301</v>
      </c>
      <c r="F36" s="66">
        <f t="shared" si="1"/>
        <v>5.3944444444444448</v>
      </c>
      <c r="G36" s="52">
        <v>16</v>
      </c>
      <c r="H36" s="52">
        <v>38</v>
      </c>
      <c r="I36" s="67" t="str">
        <f t="shared" si="2"/>
        <v>No</v>
      </c>
      <c r="J36" s="52">
        <v>3</v>
      </c>
      <c r="K36" s="52">
        <v>1</v>
      </c>
      <c r="L36" s="52">
        <v>1</v>
      </c>
      <c r="M36" s="16" t="s">
        <v>32</v>
      </c>
      <c r="N36" s="16" t="str">
        <f t="shared" si="3"/>
        <v>C-Plains</v>
      </c>
    </row>
    <row r="37" spans="1:14" outlineLevel="2">
      <c r="A37" s="47">
        <v>1259</v>
      </c>
      <c r="B37" s="48">
        <v>37811</v>
      </c>
      <c r="C37" s="49" t="s">
        <v>99</v>
      </c>
      <c r="D37" s="50">
        <v>130234</v>
      </c>
      <c r="E37" s="51">
        <f t="shared" si="0"/>
        <v>62.612499999999997</v>
      </c>
      <c r="F37" s="66">
        <f t="shared" si="1"/>
        <v>11.477777777777778</v>
      </c>
      <c r="G37" s="52">
        <v>16</v>
      </c>
      <c r="H37" s="52">
        <v>46</v>
      </c>
      <c r="I37" s="67" t="str">
        <f t="shared" si="2"/>
        <v>Yes</v>
      </c>
      <c r="J37" s="52">
        <v>3</v>
      </c>
      <c r="K37" s="52">
        <v>1</v>
      </c>
      <c r="L37" s="52">
        <v>1</v>
      </c>
      <c r="M37" s="16" t="s">
        <v>32</v>
      </c>
      <c r="N37" s="16" t="str">
        <f t="shared" si="3"/>
        <v>C-Plains</v>
      </c>
    </row>
    <row r="38" spans="1:14" outlineLevel="2">
      <c r="A38" s="47">
        <v>1265</v>
      </c>
      <c r="B38" s="48">
        <v>41337</v>
      </c>
      <c r="C38" s="49" t="s">
        <v>18</v>
      </c>
      <c r="D38" s="50">
        <v>109632</v>
      </c>
      <c r="E38" s="51">
        <f t="shared" si="0"/>
        <v>52.707692307692305</v>
      </c>
      <c r="F38" s="66">
        <f t="shared" si="1"/>
        <v>1.825</v>
      </c>
      <c r="G38" s="52">
        <v>16</v>
      </c>
      <c r="H38" s="52">
        <v>24</v>
      </c>
      <c r="I38" s="67" t="str">
        <f t="shared" si="2"/>
        <v>No</v>
      </c>
      <c r="J38" s="52">
        <v>1</v>
      </c>
      <c r="K38" s="52">
        <v>1</v>
      </c>
      <c r="L38" s="52">
        <v>2</v>
      </c>
      <c r="M38" s="16" t="s">
        <v>32</v>
      </c>
      <c r="N38" s="16" t="str">
        <f t="shared" si="3"/>
        <v>C-Plains</v>
      </c>
    </row>
    <row r="39" spans="1:14" outlineLevel="2">
      <c r="A39" s="47">
        <v>1266</v>
      </c>
      <c r="B39" s="48">
        <v>40732</v>
      </c>
      <c r="C39" s="49" t="s">
        <v>107</v>
      </c>
      <c r="D39" s="50">
        <v>115825</v>
      </c>
      <c r="E39" s="51">
        <f t="shared" si="0"/>
        <v>55.685096153846153</v>
      </c>
      <c r="F39" s="66">
        <f t="shared" si="1"/>
        <v>3.4805555555555556</v>
      </c>
      <c r="G39" s="52">
        <v>16</v>
      </c>
      <c r="H39" s="52">
        <v>40</v>
      </c>
      <c r="I39" s="67" t="str">
        <f t="shared" si="2"/>
        <v>No</v>
      </c>
      <c r="J39" s="52">
        <v>3</v>
      </c>
      <c r="K39" s="52">
        <v>2</v>
      </c>
      <c r="L39" s="52">
        <v>1</v>
      </c>
      <c r="M39" s="16" t="s">
        <v>32</v>
      </c>
      <c r="N39" s="16" t="str">
        <f t="shared" si="3"/>
        <v>C-Plains</v>
      </c>
    </row>
    <row r="40" spans="1:14" outlineLevel="2">
      <c r="A40" s="47">
        <v>1269</v>
      </c>
      <c r="B40" s="48">
        <v>39155</v>
      </c>
      <c r="C40" s="49" t="s">
        <v>117</v>
      </c>
      <c r="D40" s="50">
        <v>176577</v>
      </c>
      <c r="E40" s="51">
        <f t="shared" si="0"/>
        <v>84.892788461538458</v>
      </c>
      <c r="F40" s="66">
        <f t="shared" si="1"/>
        <v>7.7972222222222225</v>
      </c>
      <c r="G40" s="52">
        <v>19</v>
      </c>
      <c r="H40" s="52">
        <v>39</v>
      </c>
      <c r="I40" s="67" t="str">
        <f t="shared" si="2"/>
        <v>No</v>
      </c>
      <c r="J40" s="52">
        <v>3</v>
      </c>
      <c r="K40" s="52">
        <v>2</v>
      </c>
      <c r="L40" s="52">
        <v>2</v>
      </c>
      <c r="M40" s="16" t="s">
        <v>32</v>
      </c>
      <c r="N40" s="16" t="str">
        <f t="shared" si="3"/>
        <v>C-Plains</v>
      </c>
    </row>
    <row r="41" spans="1:14" outlineLevel="2">
      <c r="A41" s="47">
        <v>1276</v>
      </c>
      <c r="B41" s="48">
        <v>40667</v>
      </c>
      <c r="C41" s="49" t="s">
        <v>19</v>
      </c>
      <c r="D41" s="50">
        <v>85469</v>
      </c>
      <c r="E41" s="51">
        <f t="shared" si="0"/>
        <v>41.090865384615384</v>
      </c>
      <c r="F41" s="66">
        <f t="shared" si="1"/>
        <v>3.6583333333333332</v>
      </c>
      <c r="G41" s="52">
        <v>14</v>
      </c>
      <c r="H41" s="52">
        <v>32</v>
      </c>
      <c r="I41" s="67" t="str">
        <f t="shared" si="2"/>
        <v>No</v>
      </c>
      <c r="J41" s="52">
        <v>3</v>
      </c>
      <c r="K41" s="52">
        <v>1</v>
      </c>
      <c r="L41" s="52">
        <v>1</v>
      </c>
      <c r="M41" s="16" t="s">
        <v>32</v>
      </c>
      <c r="N41" s="16" t="str">
        <f t="shared" si="3"/>
        <v>C-Plains</v>
      </c>
    </row>
    <row r="42" spans="1:14" outlineLevel="2">
      <c r="A42" s="47">
        <v>1279</v>
      </c>
      <c r="B42" s="48">
        <v>39375</v>
      </c>
      <c r="C42" s="49" t="s">
        <v>94</v>
      </c>
      <c r="D42" s="50">
        <v>96057</v>
      </c>
      <c r="E42" s="51">
        <f t="shared" si="0"/>
        <v>46.181249999999999</v>
      </c>
      <c r="F42" s="66">
        <f t="shared" si="1"/>
        <v>7.197222222222222</v>
      </c>
      <c r="G42" s="52">
        <v>16</v>
      </c>
      <c r="H42" s="52">
        <v>37</v>
      </c>
      <c r="I42" s="67" t="str">
        <f t="shared" si="2"/>
        <v>No</v>
      </c>
      <c r="J42" s="52">
        <v>1</v>
      </c>
      <c r="K42" s="52">
        <v>1</v>
      </c>
      <c r="L42" s="52">
        <v>1</v>
      </c>
      <c r="M42" s="16" t="s">
        <v>32</v>
      </c>
      <c r="N42" s="16" t="str">
        <f t="shared" si="3"/>
        <v>C-Plains</v>
      </c>
    </row>
    <row r="43" spans="1:14" outlineLevel="2">
      <c r="A43" s="47">
        <v>1285</v>
      </c>
      <c r="B43" s="48">
        <v>40637</v>
      </c>
      <c r="C43" s="49" t="s">
        <v>110</v>
      </c>
      <c r="D43" s="50">
        <v>103064</v>
      </c>
      <c r="E43" s="51">
        <f t="shared" ref="E43:E74" si="4">D43/2080</f>
        <v>49.55</v>
      </c>
      <c r="F43" s="66">
        <f t="shared" ref="F43:F74" si="5">YEARFRAC($F$9,B43)</f>
        <v>3.7416666666666667</v>
      </c>
      <c r="G43" s="52">
        <v>16</v>
      </c>
      <c r="H43" s="52">
        <v>26</v>
      </c>
      <c r="I43" s="67" t="str">
        <f t="shared" ref="I43:I74" si="6">IF(F43&gt;10,"Yes","No")</f>
        <v>No</v>
      </c>
      <c r="J43" s="52">
        <v>3</v>
      </c>
      <c r="K43" s="52">
        <v>2</v>
      </c>
      <c r="L43" s="52">
        <v>2</v>
      </c>
      <c r="M43" s="16" t="s">
        <v>32</v>
      </c>
      <c r="N43" s="16" t="str">
        <f t="shared" si="3"/>
        <v>C-Plains</v>
      </c>
    </row>
    <row r="44" spans="1:14" outlineLevel="2">
      <c r="A44" s="47">
        <v>1288</v>
      </c>
      <c r="B44" s="48">
        <v>40262</v>
      </c>
      <c r="C44" s="49" t="s">
        <v>101</v>
      </c>
      <c r="D44" s="50">
        <v>120708</v>
      </c>
      <c r="E44" s="51">
        <f t="shared" si="4"/>
        <v>58.032692307692308</v>
      </c>
      <c r="F44" s="66">
        <f t="shared" si="5"/>
        <v>4.7666666666666666</v>
      </c>
      <c r="G44" s="52">
        <v>16</v>
      </c>
      <c r="H44" s="52">
        <v>41</v>
      </c>
      <c r="I44" s="67" t="str">
        <f t="shared" si="6"/>
        <v>No</v>
      </c>
      <c r="J44" s="52">
        <v>1</v>
      </c>
      <c r="K44" s="52">
        <v>1</v>
      </c>
      <c r="L44" s="52">
        <v>2</v>
      </c>
      <c r="M44" s="16" t="s">
        <v>32</v>
      </c>
      <c r="N44" s="16" t="str">
        <f t="shared" ref="N44:N75" si="7">VLOOKUP(M44,$F$4:$G$425,2,FALSE)</f>
        <v>C-Plains</v>
      </c>
    </row>
    <row r="45" spans="1:14" outlineLevel="2">
      <c r="A45" s="47">
        <v>1289</v>
      </c>
      <c r="B45" s="48">
        <v>40791</v>
      </c>
      <c r="C45" s="49" t="s">
        <v>109</v>
      </c>
      <c r="D45" s="50">
        <v>97943</v>
      </c>
      <c r="E45" s="51">
        <f t="shared" si="4"/>
        <v>47.087980769230768</v>
      </c>
      <c r="F45" s="66">
        <f t="shared" si="5"/>
        <v>3.3222222222222224</v>
      </c>
      <c r="G45" s="52">
        <v>14</v>
      </c>
      <c r="H45" s="52">
        <v>19</v>
      </c>
      <c r="I45" s="67" t="str">
        <f t="shared" si="6"/>
        <v>No</v>
      </c>
      <c r="J45" s="52">
        <v>1</v>
      </c>
      <c r="K45" s="52">
        <v>1</v>
      </c>
      <c r="L45" s="52">
        <v>2</v>
      </c>
      <c r="M45" s="16" t="s">
        <v>32</v>
      </c>
      <c r="N45" s="16" t="str">
        <f t="shared" si="7"/>
        <v>C-Plains</v>
      </c>
    </row>
    <row r="46" spans="1:14" outlineLevel="2">
      <c r="A46" s="47">
        <v>1295</v>
      </c>
      <c r="B46" s="48">
        <v>41098</v>
      </c>
      <c r="C46" s="49" t="s">
        <v>105</v>
      </c>
      <c r="D46" s="50">
        <v>85670</v>
      </c>
      <c r="E46" s="51">
        <f t="shared" si="4"/>
        <v>41.1875</v>
      </c>
      <c r="F46" s="66">
        <f t="shared" si="5"/>
        <v>2.4805555555555556</v>
      </c>
      <c r="G46" s="52">
        <v>12</v>
      </c>
      <c r="H46" s="52">
        <v>30</v>
      </c>
      <c r="I46" s="67" t="str">
        <f t="shared" si="6"/>
        <v>No</v>
      </c>
      <c r="J46" s="52">
        <v>3</v>
      </c>
      <c r="K46" s="52">
        <v>2</v>
      </c>
      <c r="L46" s="52">
        <v>1</v>
      </c>
      <c r="M46" s="16" t="s">
        <v>32</v>
      </c>
      <c r="N46" s="16" t="str">
        <f t="shared" si="7"/>
        <v>C-Plains</v>
      </c>
    </row>
    <row r="47" spans="1:14" outlineLevel="2">
      <c r="A47" s="47">
        <v>1298</v>
      </c>
      <c r="B47" s="48">
        <v>40809</v>
      </c>
      <c r="C47" s="49" t="s">
        <v>106</v>
      </c>
      <c r="D47" s="50">
        <v>123487</v>
      </c>
      <c r="E47" s="51">
        <f t="shared" si="4"/>
        <v>59.368749999999999</v>
      </c>
      <c r="F47" s="66">
        <f t="shared" si="5"/>
        <v>3.2722222222222221</v>
      </c>
      <c r="G47" s="52">
        <v>16</v>
      </c>
      <c r="H47" s="52">
        <v>34</v>
      </c>
      <c r="I47" s="67" t="str">
        <f t="shared" si="6"/>
        <v>No</v>
      </c>
      <c r="J47" s="52">
        <v>3</v>
      </c>
      <c r="K47" s="52">
        <v>1</v>
      </c>
      <c r="L47" s="52">
        <v>1</v>
      </c>
      <c r="M47" s="16" t="s">
        <v>32</v>
      </c>
      <c r="N47" s="16" t="str">
        <f t="shared" si="7"/>
        <v>C-Plains</v>
      </c>
    </row>
    <row r="48" spans="1:14" outlineLevel="2">
      <c r="A48" s="47">
        <v>1303</v>
      </c>
      <c r="B48" s="48">
        <v>40271</v>
      </c>
      <c r="C48" s="49" t="s">
        <v>107</v>
      </c>
      <c r="D48" s="50">
        <v>115261</v>
      </c>
      <c r="E48" s="51">
        <f t="shared" si="4"/>
        <v>55.413942307692309</v>
      </c>
      <c r="F48" s="66">
        <f t="shared" si="5"/>
        <v>4.7444444444444445</v>
      </c>
      <c r="G48" s="52">
        <v>16</v>
      </c>
      <c r="H48" s="52">
        <v>31</v>
      </c>
      <c r="I48" s="67" t="str">
        <f t="shared" si="6"/>
        <v>No</v>
      </c>
      <c r="J48" s="52">
        <v>3</v>
      </c>
      <c r="K48" s="52">
        <v>1</v>
      </c>
      <c r="L48" s="52">
        <v>1</v>
      </c>
      <c r="M48" s="16" t="s">
        <v>32</v>
      </c>
      <c r="N48" s="16" t="str">
        <f t="shared" si="7"/>
        <v>C-Plains</v>
      </c>
    </row>
    <row r="49" spans="1:14" outlineLevel="2">
      <c r="A49" s="47">
        <v>1308</v>
      </c>
      <c r="B49" s="53">
        <v>36646</v>
      </c>
      <c r="C49" s="49" t="s">
        <v>94</v>
      </c>
      <c r="D49" s="50">
        <v>78742</v>
      </c>
      <c r="E49" s="51">
        <f t="shared" si="4"/>
        <v>37.856730769230772</v>
      </c>
      <c r="F49" s="66">
        <f t="shared" si="5"/>
        <v>14.666666666666666</v>
      </c>
      <c r="G49" s="52">
        <v>14</v>
      </c>
      <c r="H49" s="52">
        <v>51</v>
      </c>
      <c r="I49" s="67" t="str">
        <f t="shared" si="6"/>
        <v>Yes</v>
      </c>
      <c r="J49" s="52">
        <v>3</v>
      </c>
      <c r="K49" s="52">
        <v>1</v>
      </c>
      <c r="L49" s="52">
        <v>2</v>
      </c>
      <c r="M49" s="16" t="s">
        <v>32</v>
      </c>
      <c r="N49" s="16" t="str">
        <f t="shared" si="7"/>
        <v>C-Plains</v>
      </c>
    </row>
    <row r="50" spans="1:14" outlineLevel="2">
      <c r="A50" s="47">
        <v>1320</v>
      </c>
      <c r="B50" s="48">
        <v>40670</v>
      </c>
      <c r="C50" s="49" t="s">
        <v>99</v>
      </c>
      <c r="D50" s="50">
        <v>147380</v>
      </c>
      <c r="E50" s="51">
        <f t="shared" si="4"/>
        <v>70.855769230769226</v>
      </c>
      <c r="F50" s="66">
        <f t="shared" si="5"/>
        <v>3.65</v>
      </c>
      <c r="G50" s="52">
        <v>19</v>
      </c>
      <c r="H50" s="52">
        <v>31</v>
      </c>
      <c r="I50" s="67" t="str">
        <f t="shared" si="6"/>
        <v>No</v>
      </c>
      <c r="J50" s="52">
        <v>1</v>
      </c>
      <c r="K50" s="52">
        <v>1</v>
      </c>
      <c r="L50" s="52">
        <v>2</v>
      </c>
      <c r="M50" s="16" t="s">
        <v>32</v>
      </c>
      <c r="N50" s="16" t="str">
        <f t="shared" si="7"/>
        <v>C-Plains</v>
      </c>
    </row>
    <row r="51" spans="1:14" outlineLevel="2">
      <c r="A51" s="47">
        <v>1339</v>
      </c>
      <c r="B51" s="48">
        <v>41030</v>
      </c>
      <c r="C51" s="49" t="s">
        <v>94</v>
      </c>
      <c r="D51" s="50">
        <v>81992</v>
      </c>
      <c r="E51" s="51">
        <f t="shared" si="4"/>
        <v>39.419230769230772</v>
      </c>
      <c r="F51" s="66">
        <f t="shared" si="5"/>
        <v>2.6666666666666665</v>
      </c>
      <c r="G51" s="52">
        <v>16</v>
      </c>
      <c r="H51" s="52">
        <v>24</v>
      </c>
      <c r="I51" s="67" t="str">
        <f t="shared" si="6"/>
        <v>No</v>
      </c>
      <c r="J51" s="52">
        <v>3</v>
      </c>
      <c r="K51" s="52">
        <v>1</v>
      </c>
      <c r="L51" s="52">
        <v>2</v>
      </c>
      <c r="M51" s="16" t="s">
        <v>32</v>
      </c>
      <c r="N51" s="16" t="str">
        <f t="shared" si="7"/>
        <v>C-Plains</v>
      </c>
    </row>
    <row r="52" spans="1:14" outlineLevel="2">
      <c r="A52" s="47">
        <v>1350</v>
      </c>
      <c r="B52" s="48">
        <v>41081</v>
      </c>
      <c r="C52" s="49" t="s">
        <v>12</v>
      </c>
      <c r="D52" s="50">
        <v>61387</v>
      </c>
      <c r="E52" s="51">
        <f t="shared" si="4"/>
        <v>29.512980769230769</v>
      </c>
      <c r="F52" s="66">
        <f t="shared" si="5"/>
        <v>2.5277777777777777</v>
      </c>
      <c r="G52" s="52">
        <v>12</v>
      </c>
      <c r="H52" s="52">
        <v>23</v>
      </c>
      <c r="I52" s="67" t="str">
        <f t="shared" si="6"/>
        <v>No</v>
      </c>
      <c r="J52" s="52">
        <v>3</v>
      </c>
      <c r="K52" s="52">
        <v>2</v>
      </c>
      <c r="L52" s="52">
        <v>2</v>
      </c>
      <c r="M52" s="16" t="s">
        <v>32</v>
      </c>
      <c r="N52" s="16" t="str">
        <f t="shared" si="7"/>
        <v>C-Plains</v>
      </c>
    </row>
    <row r="53" spans="1:14" outlineLevel="2">
      <c r="A53" s="47">
        <v>1356</v>
      </c>
      <c r="B53" s="48">
        <v>40440</v>
      </c>
      <c r="C53" s="49" t="s">
        <v>102</v>
      </c>
      <c r="D53" s="50">
        <v>164068</v>
      </c>
      <c r="E53" s="51">
        <f t="shared" si="4"/>
        <v>78.878846153846155</v>
      </c>
      <c r="F53" s="66">
        <f t="shared" si="5"/>
        <v>4.2833333333333332</v>
      </c>
      <c r="G53" s="52">
        <v>19</v>
      </c>
      <c r="H53" s="52">
        <v>48</v>
      </c>
      <c r="I53" s="67" t="str">
        <f t="shared" si="6"/>
        <v>No</v>
      </c>
      <c r="J53" s="52">
        <v>3</v>
      </c>
      <c r="K53" s="52">
        <v>2</v>
      </c>
      <c r="L53" s="52">
        <v>1</v>
      </c>
      <c r="M53" s="16" t="s">
        <v>32</v>
      </c>
      <c r="N53" s="16" t="str">
        <f t="shared" si="7"/>
        <v>C-Plains</v>
      </c>
    </row>
    <row r="54" spans="1:14" outlineLevel="2">
      <c r="A54" s="47">
        <v>1379</v>
      </c>
      <c r="B54" s="48">
        <v>39242</v>
      </c>
      <c r="C54" s="49" t="s">
        <v>111</v>
      </c>
      <c r="D54" s="50">
        <v>121191</v>
      </c>
      <c r="E54" s="51">
        <f t="shared" si="4"/>
        <v>58.26490384615385</v>
      </c>
      <c r="F54" s="66">
        <f t="shared" si="5"/>
        <v>7.5611111111111109</v>
      </c>
      <c r="G54" s="52">
        <v>16</v>
      </c>
      <c r="H54" s="52">
        <v>36</v>
      </c>
      <c r="I54" s="67" t="str">
        <f t="shared" si="6"/>
        <v>No</v>
      </c>
      <c r="J54" s="52">
        <v>1</v>
      </c>
      <c r="K54" s="52">
        <v>1</v>
      </c>
      <c r="L54" s="52">
        <v>1</v>
      </c>
      <c r="M54" s="16" t="s">
        <v>32</v>
      </c>
      <c r="N54" s="16" t="str">
        <f t="shared" si="7"/>
        <v>C-Plains</v>
      </c>
    </row>
    <row r="55" spans="1:14" outlineLevel="2">
      <c r="A55" s="47">
        <v>1387</v>
      </c>
      <c r="B55" s="48">
        <v>40008</v>
      </c>
      <c r="C55" s="49" t="s">
        <v>109</v>
      </c>
      <c r="D55" s="50">
        <v>126163</v>
      </c>
      <c r="E55" s="51">
        <f t="shared" si="4"/>
        <v>60.655288461538461</v>
      </c>
      <c r="F55" s="66">
        <f t="shared" si="5"/>
        <v>5.4638888888888886</v>
      </c>
      <c r="G55" s="52">
        <v>14</v>
      </c>
      <c r="H55" s="52">
        <v>26</v>
      </c>
      <c r="I55" s="67" t="str">
        <f t="shared" si="6"/>
        <v>No</v>
      </c>
      <c r="J55" s="52">
        <v>1</v>
      </c>
      <c r="K55" s="52">
        <v>1</v>
      </c>
      <c r="L55" s="52">
        <v>2</v>
      </c>
      <c r="M55" s="16" t="s">
        <v>32</v>
      </c>
      <c r="N55" s="16" t="str">
        <f t="shared" si="7"/>
        <v>C-Plains</v>
      </c>
    </row>
    <row r="56" spans="1:14" outlineLevel="2">
      <c r="A56" s="47">
        <v>1391</v>
      </c>
      <c r="B56" s="48">
        <v>39963</v>
      </c>
      <c r="C56" s="49" t="s">
        <v>94</v>
      </c>
      <c r="D56" s="50">
        <v>87084</v>
      </c>
      <c r="E56" s="51">
        <f t="shared" si="4"/>
        <v>41.867307692307691</v>
      </c>
      <c r="F56" s="66">
        <f t="shared" si="5"/>
        <v>5.583333333333333</v>
      </c>
      <c r="G56" s="52">
        <v>14</v>
      </c>
      <c r="H56" s="52">
        <v>32</v>
      </c>
      <c r="I56" s="67" t="str">
        <f t="shared" si="6"/>
        <v>No</v>
      </c>
      <c r="J56" s="52">
        <v>3</v>
      </c>
      <c r="K56" s="52">
        <v>1</v>
      </c>
      <c r="L56" s="52">
        <v>2</v>
      </c>
      <c r="M56" s="16" t="s">
        <v>32</v>
      </c>
      <c r="N56" s="16" t="str">
        <f t="shared" si="7"/>
        <v>C-Plains</v>
      </c>
    </row>
    <row r="57" spans="1:14" outlineLevel="2">
      <c r="A57" s="47">
        <v>1393</v>
      </c>
      <c r="B57" s="53">
        <v>36925</v>
      </c>
      <c r="C57" s="49" t="s">
        <v>94</v>
      </c>
      <c r="D57" s="50">
        <v>107643</v>
      </c>
      <c r="E57" s="51">
        <f t="shared" si="4"/>
        <v>51.751442307692308</v>
      </c>
      <c r="F57" s="66">
        <f t="shared" si="5"/>
        <v>13.911111111111111</v>
      </c>
      <c r="G57" s="52">
        <v>14</v>
      </c>
      <c r="H57" s="52">
        <v>51</v>
      </c>
      <c r="I57" s="67" t="str">
        <f t="shared" si="6"/>
        <v>Yes</v>
      </c>
      <c r="J57" s="52">
        <v>3</v>
      </c>
      <c r="K57" s="52">
        <v>1</v>
      </c>
      <c r="L57" s="52">
        <v>1</v>
      </c>
      <c r="M57" s="16" t="s">
        <v>32</v>
      </c>
      <c r="N57" s="16" t="str">
        <f t="shared" si="7"/>
        <v>C-Plains</v>
      </c>
    </row>
    <row r="58" spans="1:14" outlineLevel="2">
      <c r="A58" s="47">
        <v>1400</v>
      </c>
      <c r="B58" s="48">
        <v>38519</v>
      </c>
      <c r="C58" s="49" t="s">
        <v>115</v>
      </c>
      <c r="D58" s="50">
        <v>180483</v>
      </c>
      <c r="E58" s="51">
        <f t="shared" si="4"/>
        <v>86.770673076923075</v>
      </c>
      <c r="F58" s="66">
        <f t="shared" si="5"/>
        <v>9.5416666666666661</v>
      </c>
      <c r="G58" s="52">
        <v>16</v>
      </c>
      <c r="H58" s="52">
        <v>46</v>
      </c>
      <c r="I58" s="67" t="str">
        <f t="shared" si="6"/>
        <v>No</v>
      </c>
      <c r="J58" s="52">
        <v>3</v>
      </c>
      <c r="K58" s="52">
        <v>1</v>
      </c>
      <c r="L58" s="52">
        <v>2</v>
      </c>
      <c r="M58" s="16" t="s">
        <v>32</v>
      </c>
      <c r="N58" s="16" t="str">
        <f t="shared" si="7"/>
        <v>C-Plains</v>
      </c>
    </row>
    <row r="59" spans="1:14" outlineLevel="2">
      <c r="A59" s="47">
        <v>1411</v>
      </c>
      <c r="B59" s="48">
        <v>39877</v>
      </c>
      <c r="C59" s="49" t="s">
        <v>115</v>
      </c>
      <c r="D59" s="50">
        <v>161333</v>
      </c>
      <c r="E59" s="51">
        <f t="shared" si="4"/>
        <v>77.563942307692301</v>
      </c>
      <c r="F59" s="66">
        <f t="shared" si="5"/>
        <v>5.822222222222222</v>
      </c>
      <c r="G59" s="52">
        <v>16</v>
      </c>
      <c r="H59" s="52">
        <v>30</v>
      </c>
      <c r="I59" s="67" t="str">
        <f t="shared" si="6"/>
        <v>No</v>
      </c>
      <c r="J59" s="52">
        <v>3</v>
      </c>
      <c r="K59" s="52">
        <v>1</v>
      </c>
      <c r="L59" s="52">
        <v>2</v>
      </c>
      <c r="M59" s="16" t="s">
        <v>32</v>
      </c>
      <c r="N59" s="16" t="str">
        <f t="shared" si="7"/>
        <v>C-Plains</v>
      </c>
    </row>
    <row r="60" spans="1:14" outlineLevel="2">
      <c r="A60" s="47">
        <v>1423</v>
      </c>
      <c r="B60" s="48">
        <v>41525</v>
      </c>
      <c r="C60" s="49" t="s">
        <v>101</v>
      </c>
      <c r="D60" s="50">
        <v>112485</v>
      </c>
      <c r="E60" s="51">
        <f t="shared" si="4"/>
        <v>54.07932692307692</v>
      </c>
      <c r="F60" s="66">
        <f t="shared" si="5"/>
        <v>1.3138888888888889</v>
      </c>
      <c r="G60" s="52">
        <v>16</v>
      </c>
      <c r="H60" s="52">
        <v>25</v>
      </c>
      <c r="I60" s="67" t="str">
        <f t="shared" si="6"/>
        <v>No</v>
      </c>
      <c r="J60" s="52">
        <v>3</v>
      </c>
      <c r="K60" s="52">
        <v>1</v>
      </c>
      <c r="L60" s="52">
        <v>1</v>
      </c>
      <c r="M60" s="16" t="s">
        <v>32</v>
      </c>
      <c r="N60" s="16" t="str">
        <f t="shared" si="7"/>
        <v>C-Plains</v>
      </c>
    </row>
    <row r="61" spans="1:14" outlineLevel="2">
      <c r="A61" s="47">
        <v>1425</v>
      </c>
      <c r="B61" s="48">
        <v>40192</v>
      </c>
      <c r="C61" s="49" t="s">
        <v>94</v>
      </c>
      <c r="D61" s="50">
        <v>84512</v>
      </c>
      <c r="E61" s="51">
        <f t="shared" si="4"/>
        <v>40.630769230769232</v>
      </c>
      <c r="F61" s="66">
        <f t="shared" si="5"/>
        <v>4.9638888888888886</v>
      </c>
      <c r="G61" s="52">
        <v>14</v>
      </c>
      <c r="H61" s="52">
        <v>29</v>
      </c>
      <c r="I61" s="67" t="str">
        <f t="shared" si="6"/>
        <v>No</v>
      </c>
      <c r="J61" s="52">
        <v>3</v>
      </c>
      <c r="K61" s="52">
        <v>1</v>
      </c>
      <c r="L61" s="52">
        <v>2</v>
      </c>
      <c r="M61" s="16" t="s">
        <v>32</v>
      </c>
      <c r="N61" s="16" t="str">
        <f t="shared" si="7"/>
        <v>C-Plains</v>
      </c>
    </row>
    <row r="62" spans="1:14" outlineLevel="2">
      <c r="A62" s="47">
        <v>1434</v>
      </c>
      <c r="B62" s="48">
        <v>39103</v>
      </c>
      <c r="C62" s="49" t="s">
        <v>94</v>
      </c>
      <c r="D62" s="50">
        <v>99797</v>
      </c>
      <c r="E62" s="51">
        <f t="shared" si="4"/>
        <v>47.979326923076925</v>
      </c>
      <c r="F62" s="66">
        <f t="shared" si="5"/>
        <v>7.9444444444444446</v>
      </c>
      <c r="G62" s="52">
        <v>14</v>
      </c>
      <c r="H62" s="52">
        <v>39</v>
      </c>
      <c r="I62" s="67" t="str">
        <f t="shared" si="6"/>
        <v>No</v>
      </c>
      <c r="J62" s="52">
        <v>2</v>
      </c>
      <c r="K62" s="52">
        <v>1</v>
      </c>
      <c r="L62" s="52">
        <v>1</v>
      </c>
      <c r="M62" s="16" t="s">
        <v>32</v>
      </c>
      <c r="N62" s="16" t="str">
        <f t="shared" si="7"/>
        <v>C-Plains</v>
      </c>
    </row>
    <row r="63" spans="1:14" outlineLevel="2">
      <c r="A63" s="47">
        <v>1446</v>
      </c>
      <c r="B63" s="48">
        <v>40398</v>
      </c>
      <c r="C63" s="49" t="s">
        <v>94</v>
      </c>
      <c r="D63" s="50">
        <v>113808</v>
      </c>
      <c r="E63" s="51">
        <f t="shared" si="4"/>
        <v>54.715384615384615</v>
      </c>
      <c r="F63" s="66">
        <f t="shared" si="5"/>
        <v>4.3972222222222221</v>
      </c>
      <c r="G63" s="52">
        <v>16</v>
      </c>
      <c r="H63" s="52">
        <v>28</v>
      </c>
      <c r="I63" s="67" t="str">
        <f t="shared" si="6"/>
        <v>No</v>
      </c>
      <c r="J63" s="52">
        <v>3</v>
      </c>
      <c r="K63" s="52">
        <v>1</v>
      </c>
      <c r="L63" s="52">
        <v>1</v>
      </c>
      <c r="M63" s="16" t="s">
        <v>32</v>
      </c>
      <c r="N63" s="16" t="str">
        <f t="shared" si="7"/>
        <v>C-Plains</v>
      </c>
    </row>
    <row r="64" spans="1:14" outlineLevel="2">
      <c r="A64" s="47">
        <v>1449</v>
      </c>
      <c r="B64" s="48">
        <v>41157</v>
      </c>
      <c r="C64" s="49" t="s">
        <v>101</v>
      </c>
      <c r="D64" s="50">
        <v>123836</v>
      </c>
      <c r="E64" s="51">
        <f t="shared" si="4"/>
        <v>59.536538461538463</v>
      </c>
      <c r="F64" s="66">
        <f t="shared" si="5"/>
        <v>2.3222222222222224</v>
      </c>
      <c r="G64" s="52">
        <v>16</v>
      </c>
      <c r="H64" s="52">
        <v>32</v>
      </c>
      <c r="I64" s="67" t="str">
        <f t="shared" si="6"/>
        <v>No</v>
      </c>
      <c r="J64" s="52">
        <v>3</v>
      </c>
      <c r="K64" s="52">
        <v>1</v>
      </c>
      <c r="L64" s="52">
        <v>1</v>
      </c>
      <c r="M64" s="16" t="s">
        <v>32</v>
      </c>
      <c r="N64" s="16" t="str">
        <f t="shared" si="7"/>
        <v>C-Plains</v>
      </c>
    </row>
    <row r="65" spans="1:14" outlineLevel="2">
      <c r="A65" s="47">
        <v>1451</v>
      </c>
      <c r="B65" s="48">
        <v>39835</v>
      </c>
      <c r="C65" s="49" t="s">
        <v>94</v>
      </c>
      <c r="D65" s="50">
        <v>90705</v>
      </c>
      <c r="E65" s="51">
        <f t="shared" si="4"/>
        <v>43.60817307692308</v>
      </c>
      <c r="F65" s="66">
        <f t="shared" si="5"/>
        <v>5.9416666666666664</v>
      </c>
      <c r="G65" s="52">
        <v>14</v>
      </c>
      <c r="H65" s="52">
        <v>34</v>
      </c>
      <c r="I65" s="67" t="str">
        <f t="shared" si="6"/>
        <v>No</v>
      </c>
      <c r="J65" s="52">
        <v>3</v>
      </c>
      <c r="K65" s="52">
        <v>1</v>
      </c>
      <c r="L65" s="52">
        <v>1</v>
      </c>
      <c r="M65" s="16" t="s">
        <v>32</v>
      </c>
      <c r="N65" s="16" t="str">
        <f t="shared" si="7"/>
        <v>C-Plains</v>
      </c>
    </row>
    <row r="66" spans="1:14" outlineLevel="2">
      <c r="A66" s="47">
        <v>1456</v>
      </c>
      <c r="B66" s="48">
        <v>39258</v>
      </c>
      <c r="C66" s="49" t="s">
        <v>94</v>
      </c>
      <c r="D66" s="50">
        <v>97522</v>
      </c>
      <c r="E66" s="51">
        <f t="shared" si="4"/>
        <v>46.885576923076925</v>
      </c>
      <c r="F66" s="66">
        <f t="shared" si="5"/>
        <v>7.5166666666666666</v>
      </c>
      <c r="G66" s="52">
        <v>14</v>
      </c>
      <c r="H66" s="52">
        <v>38</v>
      </c>
      <c r="I66" s="67" t="str">
        <f t="shared" si="6"/>
        <v>No</v>
      </c>
      <c r="J66" s="52">
        <v>1</v>
      </c>
      <c r="K66" s="52">
        <v>1</v>
      </c>
      <c r="L66" s="52">
        <v>1</v>
      </c>
      <c r="M66" s="16" t="s">
        <v>32</v>
      </c>
      <c r="N66" s="16" t="str">
        <f t="shared" si="7"/>
        <v>C-Plains</v>
      </c>
    </row>
    <row r="67" spans="1:14" outlineLevel="2">
      <c r="A67" s="47">
        <v>1467</v>
      </c>
      <c r="B67" s="48">
        <v>39891</v>
      </c>
      <c r="C67" s="49" t="s">
        <v>94</v>
      </c>
      <c r="D67" s="50">
        <v>99634</v>
      </c>
      <c r="E67" s="51">
        <f t="shared" si="4"/>
        <v>47.900961538461537</v>
      </c>
      <c r="F67" s="66">
        <f t="shared" si="5"/>
        <v>5.7833333333333332</v>
      </c>
      <c r="G67" s="52">
        <v>14</v>
      </c>
      <c r="H67" s="52">
        <v>34</v>
      </c>
      <c r="I67" s="67" t="str">
        <f t="shared" si="6"/>
        <v>No</v>
      </c>
      <c r="J67" s="52">
        <v>1</v>
      </c>
      <c r="K67" s="52">
        <v>1</v>
      </c>
      <c r="L67" s="52">
        <v>1</v>
      </c>
      <c r="M67" s="16" t="s">
        <v>32</v>
      </c>
      <c r="N67" s="16" t="str">
        <f t="shared" si="7"/>
        <v>C-Plains</v>
      </c>
    </row>
    <row r="68" spans="1:14" outlineLevel="2">
      <c r="A68" s="47">
        <v>1468</v>
      </c>
      <c r="B68" s="53">
        <v>37093</v>
      </c>
      <c r="C68" s="49" t="s">
        <v>94</v>
      </c>
      <c r="D68" s="50">
        <v>126291</v>
      </c>
      <c r="E68" s="51">
        <f t="shared" si="4"/>
        <v>60.716826923076923</v>
      </c>
      <c r="F68" s="66">
        <f t="shared" si="5"/>
        <v>13.444444444444445</v>
      </c>
      <c r="G68" s="52">
        <v>16</v>
      </c>
      <c r="H68" s="52">
        <v>50</v>
      </c>
      <c r="I68" s="67" t="str">
        <f t="shared" si="6"/>
        <v>Yes</v>
      </c>
      <c r="J68" s="52">
        <v>1</v>
      </c>
      <c r="K68" s="52">
        <v>1</v>
      </c>
      <c r="L68" s="52">
        <v>2</v>
      </c>
      <c r="M68" s="16" t="s">
        <v>32</v>
      </c>
      <c r="N68" s="16" t="str">
        <f t="shared" si="7"/>
        <v>C-Plains</v>
      </c>
    </row>
    <row r="69" spans="1:14" outlineLevel="2">
      <c r="A69" s="47">
        <v>1474</v>
      </c>
      <c r="B69" s="48">
        <v>39897</v>
      </c>
      <c r="C69" s="49" t="s">
        <v>94</v>
      </c>
      <c r="D69" s="50">
        <v>89331</v>
      </c>
      <c r="E69" s="51">
        <f t="shared" si="4"/>
        <v>42.947596153846156</v>
      </c>
      <c r="F69" s="66">
        <f t="shared" si="5"/>
        <v>5.7666666666666666</v>
      </c>
      <c r="G69" s="52">
        <v>14</v>
      </c>
      <c r="H69" s="52">
        <v>34</v>
      </c>
      <c r="I69" s="67" t="str">
        <f t="shared" si="6"/>
        <v>No</v>
      </c>
      <c r="J69" s="52">
        <v>3</v>
      </c>
      <c r="K69" s="52">
        <v>1</v>
      </c>
      <c r="L69" s="52">
        <v>1</v>
      </c>
      <c r="M69" s="16" t="s">
        <v>32</v>
      </c>
      <c r="N69" s="16" t="str">
        <f t="shared" si="7"/>
        <v>C-Plains</v>
      </c>
    </row>
    <row r="70" spans="1:14" outlineLevel="2">
      <c r="A70" s="47">
        <v>1481</v>
      </c>
      <c r="B70" s="48">
        <v>37870</v>
      </c>
      <c r="C70" s="49" t="s">
        <v>94</v>
      </c>
      <c r="D70" s="50">
        <v>104158</v>
      </c>
      <c r="E70" s="51">
        <f t="shared" si="4"/>
        <v>50.075961538461542</v>
      </c>
      <c r="F70" s="66">
        <f t="shared" si="5"/>
        <v>11.319444444444445</v>
      </c>
      <c r="G70" s="52">
        <v>16</v>
      </c>
      <c r="H70" s="52">
        <v>47</v>
      </c>
      <c r="I70" s="67" t="str">
        <f t="shared" si="6"/>
        <v>Yes</v>
      </c>
      <c r="J70" s="52">
        <v>3</v>
      </c>
      <c r="K70" s="52">
        <v>1</v>
      </c>
      <c r="L70" s="52">
        <v>1</v>
      </c>
      <c r="M70" s="16" t="s">
        <v>32</v>
      </c>
      <c r="N70" s="16" t="str">
        <f t="shared" si="7"/>
        <v>C-Plains</v>
      </c>
    </row>
    <row r="71" spans="1:14" outlineLevel="2">
      <c r="A71" s="47">
        <v>1496</v>
      </c>
      <c r="B71" s="48">
        <v>41401</v>
      </c>
      <c r="C71" s="49" t="s">
        <v>97</v>
      </c>
      <c r="D71" s="50">
        <v>71035</v>
      </c>
      <c r="E71" s="51">
        <f t="shared" si="4"/>
        <v>34.151442307692307</v>
      </c>
      <c r="F71" s="66">
        <f t="shared" si="5"/>
        <v>1.65</v>
      </c>
      <c r="G71" s="52">
        <v>12</v>
      </c>
      <c r="H71" s="52">
        <v>19</v>
      </c>
      <c r="I71" s="67" t="str">
        <f t="shared" si="6"/>
        <v>No</v>
      </c>
      <c r="J71" s="52">
        <v>1</v>
      </c>
      <c r="K71" s="52">
        <v>1</v>
      </c>
      <c r="L71" s="52">
        <v>2</v>
      </c>
      <c r="M71" s="16" t="s">
        <v>32</v>
      </c>
      <c r="N71" s="16" t="str">
        <f t="shared" si="7"/>
        <v>C-Plains</v>
      </c>
    </row>
    <row r="72" spans="1:14" outlineLevel="2">
      <c r="A72" s="47">
        <v>1499</v>
      </c>
      <c r="B72" s="48">
        <v>41490</v>
      </c>
      <c r="C72" s="49" t="s">
        <v>99</v>
      </c>
      <c r="D72" s="50">
        <v>125283</v>
      </c>
      <c r="E72" s="51">
        <f t="shared" si="4"/>
        <v>60.232211538461542</v>
      </c>
      <c r="F72" s="66">
        <f t="shared" si="5"/>
        <v>1.4083333333333334</v>
      </c>
      <c r="G72" s="52">
        <v>16</v>
      </c>
      <c r="H72" s="52">
        <v>28</v>
      </c>
      <c r="I72" s="67" t="str">
        <f t="shared" si="6"/>
        <v>No</v>
      </c>
      <c r="J72" s="52">
        <v>4</v>
      </c>
      <c r="K72" s="52">
        <v>2</v>
      </c>
      <c r="L72" s="52">
        <v>1</v>
      </c>
      <c r="M72" s="16" t="s">
        <v>32</v>
      </c>
      <c r="N72" s="16" t="str">
        <f t="shared" si="7"/>
        <v>C-Plains</v>
      </c>
    </row>
    <row r="73" spans="1:14" outlineLevel="2">
      <c r="A73" s="47">
        <v>1507</v>
      </c>
      <c r="B73" s="48">
        <v>38165</v>
      </c>
      <c r="C73" s="49" t="s">
        <v>19</v>
      </c>
      <c r="D73" s="50">
        <v>88517</v>
      </c>
      <c r="E73" s="51">
        <f t="shared" si="4"/>
        <v>42.556249999999999</v>
      </c>
      <c r="F73" s="66">
        <f t="shared" si="5"/>
        <v>10.511111111111111</v>
      </c>
      <c r="G73" s="52">
        <v>14</v>
      </c>
      <c r="H73" s="52">
        <v>43</v>
      </c>
      <c r="I73" s="67" t="str">
        <f t="shared" si="6"/>
        <v>Yes</v>
      </c>
      <c r="J73" s="52">
        <v>1</v>
      </c>
      <c r="K73" s="52">
        <v>1</v>
      </c>
      <c r="L73" s="52">
        <v>1</v>
      </c>
      <c r="M73" s="16" t="s">
        <v>32</v>
      </c>
      <c r="N73" s="16" t="str">
        <f t="shared" si="7"/>
        <v>C-Plains</v>
      </c>
    </row>
    <row r="74" spans="1:14" outlineLevel="2">
      <c r="A74" s="47">
        <v>1515</v>
      </c>
      <c r="B74" s="48">
        <v>36647</v>
      </c>
      <c r="C74" s="49" t="s">
        <v>18</v>
      </c>
      <c r="D74" s="50">
        <v>106230</v>
      </c>
      <c r="E74" s="51">
        <f t="shared" si="4"/>
        <v>51.072115384615387</v>
      </c>
      <c r="F74" s="66">
        <f t="shared" si="5"/>
        <v>14.666666666666666</v>
      </c>
      <c r="G74" s="52">
        <v>14</v>
      </c>
      <c r="H74" s="52">
        <v>36</v>
      </c>
      <c r="I74" s="67" t="str">
        <f t="shared" si="6"/>
        <v>Yes</v>
      </c>
      <c r="J74" s="52">
        <v>3</v>
      </c>
      <c r="K74" s="52">
        <v>2</v>
      </c>
      <c r="L74" s="52">
        <v>2</v>
      </c>
      <c r="M74" s="16" t="s">
        <v>32</v>
      </c>
      <c r="N74" s="16" t="str">
        <f t="shared" si="7"/>
        <v>C-Plains</v>
      </c>
    </row>
    <row r="75" spans="1:14" outlineLevel="2">
      <c r="A75" s="47">
        <v>1519</v>
      </c>
      <c r="B75" s="48">
        <v>41320</v>
      </c>
      <c r="C75" s="49" t="s">
        <v>94</v>
      </c>
      <c r="D75" s="50">
        <v>79819</v>
      </c>
      <c r="E75" s="51">
        <f t="shared" ref="E75:E106" si="8">D75/2080</f>
        <v>38.374519230769231</v>
      </c>
      <c r="F75" s="66">
        <f t="shared" ref="F75:F111" si="9">YEARFRAC($F$9,B75)</f>
        <v>1.8777777777777778</v>
      </c>
      <c r="G75" s="52">
        <v>14</v>
      </c>
      <c r="H75" s="52">
        <v>19</v>
      </c>
      <c r="I75" s="67" t="str">
        <f t="shared" ref="I75:I111" si="10">IF(F75&gt;10,"Yes","No")</f>
        <v>No</v>
      </c>
      <c r="J75" s="52">
        <v>4</v>
      </c>
      <c r="K75" s="52">
        <v>2</v>
      </c>
      <c r="L75" s="52">
        <v>2</v>
      </c>
      <c r="M75" s="16" t="s">
        <v>32</v>
      </c>
      <c r="N75" s="16" t="str">
        <f t="shared" si="7"/>
        <v>C-Plains</v>
      </c>
    </row>
    <row r="76" spans="1:14" outlineLevel="2">
      <c r="A76" s="47">
        <v>1525</v>
      </c>
      <c r="B76" s="48">
        <v>38481</v>
      </c>
      <c r="C76" s="49" t="s">
        <v>109</v>
      </c>
      <c r="D76" s="50">
        <v>127633</v>
      </c>
      <c r="E76" s="51">
        <f t="shared" si="8"/>
        <v>61.362019230769228</v>
      </c>
      <c r="F76" s="66">
        <f t="shared" si="9"/>
        <v>9.6444444444444439</v>
      </c>
      <c r="G76" s="52">
        <v>16</v>
      </c>
      <c r="H76" s="52">
        <v>30</v>
      </c>
      <c r="I76" s="67" t="str">
        <f t="shared" si="10"/>
        <v>No</v>
      </c>
      <c r="J76" s="52">
        <v>3</v>
      </c>
      <c r="K76" s="52">
        <v>1</v>
      </c>
      <c r="L76" s="52">
        <v>2</v>
      </c>
      <c r="M76" s="16" t="s">
        <v>32</v>
      </c>
      <c r="N76" s="16" t="str">
        <f t="shared" ref="N76:N107" si="11">VLOOKUP(M76,$F$4:$G$425,2,FALSE)</f>
        <v>C-Plains</v>
      </c>
    </row>
    <row r="77" spans="1:14" outlineLevel="2">
      <c r="A77" s="47">
        <v>1529</v>
      </c>
      <c r="B77" s="48">
        <v>40832</v>
      </c>
      <c r="C77" s="49" t="s">
        <v>94</v>
      </c>
      <c r="D77" s="50">
        <v>92797</v>
      </c>
      <c r="E77" s="51">
        <f t="shared" si="8"/>
        <v>44.613942307692305</v>
      </c>
      <c r="F77" s="66">
        <f t="shared" si="9"/>
        <v>3.2083333333333335</v>
      </c>
      <c r="G77" s="52">
        <v>14</v>
      </c>
      <c r="H77" s="52">
        <v>24</v>
      </c>
      <c r="I77" s="67" t="str">
        <f t="shared" si="10"/>
        <v>No</v>
      </c>
      <c r="J77" s="52">
        <v>3</v>
      </c>
      <c r="K77" s="52">
        <v>1</v>
      </c>
      <c r="L77" s="52">
        <v>1</v>
      </c>
      <c r="M77" s="16" t="s">
        <v>32</v>
      </c>
      <c r="N77" s="16" t="str">
        <f t="shared" si="11"/>
        <v>C-Plains</v>
      </c>
    </row>
    <row r="78" spans="1:14" outlineLevel="2">
      <c r="A78" s="47">
        <v>1553</v>
      </c>
      <c r="B78" s="48">
        <v>39915</v>
      </c>
      <c r="C78" s="49" t="s">
        <v>94</v>
      </c>
      <c r="D78" s="50">
        <v>88398</v>
      </c>
      <c r="E78" s="51">
        <f t="shared" si="8"/>
        <v>42.499038461538461</v>
      </c>
      <c r="F78" s="66">
        <f t="shared" si="9"/>
        <v>5.7194444444444441</v>
      </c>
      <c r="G78" s="52">
        <v>14</v>
      </c>
      <c r="H78" s="52">
        <v>33</v>
      </c>
      <c r="I78" s="67" t="str">
        <f t="shared" si="10"/>
        <v>No</v>
      </c>
      <c r="J78" s="52">
        <v>1</v>
      </c>
      <c r="K78" s="52">
        <v>1</v>
      </c>
      <c r="L78" s="52">
        <v>1</v>
      </c>
      <c r="M78" s="16" t="s">
        <v>32</v>
      </c>
      <c r="N78" s="16" t="str">
        <f t="shared" si="11"/>
        <v>C-Plains</v>
      </c>
    </row>
    <row r="79" spans="1:14" outlineLevel="2">
      <c r="A79" s="47">
        <v>1556</v>
      </c>
      <c r="B79" s="48">
        <v>39010</v>
      </c>
      <c r="C79" s="49" t="s">
        <v>94</v>
      </c>
      <c r="D79" s="50">
        <v>110082</v>
      </c>
      <c r="E79" s="51">
        <f t="shared" si="8"/>
        <v>52.924038461538458</v>
      </c>
      <c r="F79" s="66">
        <f t="shared" si="9"/>
        <v>8.1972222222222229</v>
      </c>
      <c r="G79" s="52">
        <v>16</v>
      </c>
      <c r="H79" s="52">
        <v>40</v>
      </c>
      <c r="I79" s="67" t="str">
        <f t="shared" si="10"/>
        <v>No</v>
      </c>
      <c r="J79" s="52">
        <v>3</v>
      </c>
      <c r="K79" s="52">
        <v>1</v>
      </c>
      <c r="L79" s="52">
        <v>1</v>
      </c>
      <c r="M79" s="16" t="s">
        <v>32</v>
      </c>
      <c r="N79" s="16" t="str">
        <f t="shared" si="11"/>
        <v>C-Plains</v>
      </c>
    </row>
    <row r="80" spans="1:14" outlineLevel="2">
      <c r="A80" s="47">
        <v>1558</v>
      </c>
      <c r="B80" s="48">
        <v>38189</v>
      </c>
      <c r="C80" s="49" t="s">
        <v>94</v>
      </c>
      <c r="D80" s="50">
        <v>93537</v>
      </c>
      <c r="E80" s="51">
        <f t="shared" si="8"/>
        <v>44.969711538461539</v>
      </c>
      <c r="F80" s="66">
        <f t="shared" si="9"/>
        <v>10.444444444444445</v>
      </c>
      <c r="G80" s="52">
        <v>14</v>
      </c>
      <c r="H80" s="52">
        <v>46</v>
      </c>
      <c r="I80" s="67" t="str">
        <f t="shared" si="10"/>
        <v>Yes</v>
      </c>
      <c r="J80" s="52">
        <v>3</v>
      </c>
      <c r="K80" s="52">
        <v>1</v>
      </c>
      <c r="L80" s="52">
        <v>2</v>
      </c>
      <c r="M80" s="16" t="s">
        <v>32</v>
      </c>
      <c r="N80" s="16" t="str">
        <f t="shared" si="11"/>
        <v>C-Plains</v>
      </c>
    </row>
    <row r="81" spans="1:14" outlineLevel="2">
      <c r="A81" s="47">
        <v>1568</v>
      </c>
      <c r="B81" s="48">
        <v>40216</v>
      </c>
      <c r="C81" s="49" t="s">
        <v>99</v>
      </c>
      <c r="D81" s="50">
        <v>137771</v>
      </c>
      <c r="E81" s="51">
        <f t="shared" si="8"/>
        <v>66.236057692307696</v>
      </c>
      <c r="F81" s="66">
        <f t="shared" si="9"/>
        <v>4.9000000000000004</v>
      </c>
      <c r="G81" s="52">
        <v>16</v>
      </c>
      <c r="H81" s="52">
        <v>32</v>
      </c>
      <c r="I81" s="67" t="str">
        <f t="shared" si="10"/>
        <v>No</v>
      </c>
      <c r="J81" s="52">
        <v>1</v>
      </c>
      <c r="K81" s="52">
        <v>1</v>
      </c>
      <c r="L81" s="52">
        <v>2</v>
      </c>
      <c r="M81" s="16" t="s">
        <v>32</v>
      </c>
      <c r="N81" s="16" t="str">
        <f t="shared" si="11"/>
        <v>C-Plains</v>
      </c>
    </row>
    <row r="82" spans="1:14" outlineLevel="2">
      <c r="A82" s="47">
        <v>1593</v>
      </c>
      <c r="B82" s="48">
        <v>39675</v>
      </c>
      <c r="C82" s="49" t="s">
        <v>97</v>
      </c>
      <c r="D82" s="50">
        <v>77891</v>
      </c>
      <c r="E82" s="51">
        <f t="shared" si="8"/>
        <v>37.447596153846156</v>
      </c>
      <c r="F82" s="66">
        <f t="shared" si="9"/>
        <v>6.3777777777777782</v>
      </c>
      <c r="G82" s="52">
        <v>12</v>
      </c>
      <c r="H82" s="52">
        <v>38</v>
      </c>
      <c r="I82" s="67" t="str">
        <f t="shared" si="10"/>
        <v>No</v>
      </c>
      <c r="J82" s="52">
        <v>1</v>
      </c>
      <c r="K82" s="52">
        <v>2</v>
      </c>
      <c r="L82" s="52">
        <v>1</v>
      </c>
      <c r="M82" s="16" t="s">
        <v>32</v>
      </c>
      <c r="N82" s="16" t="str">
        <f t="shared" si="11"/>
        <v>C-Plains</v>
      </c>
    </row>
    <row r="83" spans="1:14" outlineLevel="2">
      <c r="A83" s="47">
        <v>1609</v>
      </c>
      <c r="B83" s="48">
        <v>40744</v>
      </c>
      <c r="C83" s="49" t="s">
        <v>94</v>
      </c>
      <c r="D83" s="50">
        <v>83266</v>
      </c>
      <c r="E83" s="51">
        <f t="shared" si="8"/>
        <v>40.031730769230769</v>
      </c>
      <c r="F83" s="66">
        <f t="shared" si="9"/>
        <v>3.4472222222222224</v>
      </c>
      <c r="G83" s="52">
        <v>14</v>
      </c>
      <c r="H83" s="52">
        <v>26</v>
      </c>
      <c r="I83" s="67" t="str">
        <f t="shared" si="10"/>
        <v>No</v>
      </c>
      <c r="J83" s="52">
        <v>3</v>
      </c>
      <c r="K83" s="52">
        <v>1</v>
      </c>
      <c r="L83" s="52">
        <v>2</v>
      </c>
      <c r="M83" s="16" t="s">
        <v>32</v>
      </c>
      <c r="N83" s="16" t="str">
        <f t="shared" si="11"/>
        <v>C-Plains</v>
      </c>
    </row>
    <row r="84" spans="1:14" outlineLevel="2">
      <c r="A84" s="47">
        <v>1612</v>
      </c>
      <c r="B84" s="48">
        <v>40608</v>
      </c>
      <c r="C84" s="49" t="s">
        <v>97</v>
      </c>
      <c r="D84" s="50">
        <v>67800</v>
      </c>
      <c r="E84" s="51">
        <f t="shared" si="8"/>
        <v>32.596153846153847</v>
      </c>
      <c r="F84" s="66">
        <f t="shared" si="9"/>
        <v>3.8194444444444446</v>
      </c>
      <c r="G84" s="52">
        <v>12</v>
      </c>
      <c r="H84" s="52">
        <v>25</v>
      </c>
      <c r="I84" s="67" t="str">
        <f t="shared" si="10"/>
        <v>No</v>
      </c>
      <c r="J84" s="52">
        <v>2</v>
      </c>
      <c r="K84" s="52">
        <v>1</v>
      </c>
      <c r="L84" s="52">
        <v>1</v>
      </c>
      <c r="M84" s="16" t="s">
        <v>32</v>
      </c>
      <c r="N84" s="16" t="str">
        <f t="shared" si="11"/>
        <v>C-Plains</v>
      </c>
    </row>
    <row r="85" spans="1:14" outlineLevel="2">
      <c r="A85" s="47">
        <v>1617</v>
      </c>
      <c r="B85" s="48">
        <v>38938</v>
      </c>
      <c r="C85" s="49" t="s">
        <v>107</v>
      </c>
      <c r="D85" s="50">
        <v>166818</v>
      </c>
      <c r="E85" s="51">
        <f t="shared" si="8"/>
        <v>80.200961538461542</v>
      </c>
      <c r="F85" s="66">
        <f t="shared" si="9"/>
        <v>8.3944444444444439</v>
      </c>
      <c r="G85" s="52">
        <v>19</v>
      </c>
      <c r="H85" s="52">
        <v>48</v>
      </c>
      <c r="I85" s="67" t="str">
        <f t="shared" si="10"/>
        <v>No</v>
      </c>
      <c r="J85" s="52">
        <v>3</v>
      </c>
      <c r="K85" s="52">
        <v>1</v>
      </c>
      <c r="L85" s="52">
        <v>1</v>
      </c>
      <c r="M85" s="16" t="s">
        <v>32</v>
      </c>
      <c r="N85" s="16" t="str">
        <f t="shared" si="11"/>
        <v>C-Plains</v>
      </c>
    </row>
    <row r="86" spans="1:14" outlineLevel="2">
      <c r="A86" s="47">
        <v>1619</v>
      </c>
      <c r="B86" s="53">
        <v>39389</v>
      </c>
      <c r="C86" s="49" t="s">
        <v>94</v>
      </c>
      <c r="D86" s="50">
        <v>95641</v>
      </c>
      <c r="E86" s="51">
        <f t="shared" si="8"/>
        <v>45.981250000000003</v>
      </c>
      <c r="F86" s="66">
        <f t="shared" si="9"/>
        <v>7.1611111111111114</v>
      </c>
      <c r="G86" s="52">
        <v>14</v>
      </c>
      <c r="H86" s="52">
        <v>36</v>
      </c>
      <c r="I86" s="67" t="str">
        <f t="shared" si="10"/>
        <v>No</v>
      </c>
      <c r="J86" s="52">
        <v>3</v>
      </c>
      <c r="K86" s="52">
        <v>1</v>
      </c>
      <c r="L86" s="52">
        <v>1</v>
      </c>
      <c r="M86" s="16" t="s">
        <v>32</v>
      </c>
      <c r="N86" s="16" t="str">
        <f t="shared" si="11"/>
        <v>C-Plains</v>
      </c>
    </row>
    <row r="87" spans="1:14" outlineLevel="2">
      <c r="A87" s="47">
        <v>1620</v>
      </c>
      <c r="B87" s="48">
        <v>41432</v>
      </c>
      <c r="C87" s="49" t="s">
        <v>109</v>
      </c>
      <c r="D87" s="50">
        <v>85248</v>
      </c>
      <c r="E87" s="51">
        <f t="shared" si="8"/>
        <v>40.984615384615381</v>
      </c>
      <c r="F87" s="66">
        <f t="shared" si="9"/>
        <v>1.5666666666666667</v>
      </c>
      <c r="G87" s="52">
        <v>14</v>
      </c>
      <c r="H87" s="52">
        <v>18</v>
      </c>
      <c r="I87" s="67" t="str">
        <f t="shared" si="10"/>
        <v>No</v>
      </c>
      <c r="J87" s="52">
        <v>1</v>
      </c>
      <c r="K87" s="52">
        <v>2</v>
      </c>
      <c r="L87" s="52">
        <v>2</v>
      </c>
      <c r="M87" s="16" t="s">
        <v>32</v>
      </c>
      <c r="N87" s="16" t="str">
        <f t="shared" si="11"/>
        <v>C-Plains</v>
      </c>
    </row>
    <row r="88" spans="1:14" outlineLevel="2">
      <c r="A88" s="47">
        <v>1626</v>
      </c>
      <c r="B88" s="48">
        <v>41098</v>
      </c>
      <c r="C88" s="49" t="s">
        <v>109</v>
      </c>
      <c r="D88" s="50">
        <v>99141</v>
      </c>
      <c r="E88" s="51">
        <f t="shared" si="8"/>
        <v>47.663942307692309</v>
      </c>
      <c r="F88" s="66">
        <f t="shared" si="9"/>
        <v>2.4805555555555556</v>
      </c>
      <c r="G88" s="52">
        <v>16</v>
      </c>
      <c r="H88" s="52">
        <v>21</v>
      </c>
      <c r="I88" s="67" t="str">
        <f t="shared" si="10"/>
        <v>No</v>
      </c>
      <c r="J88" s="52">
        <v>3</v>
      </c>
      <c r="K88" s="52">
        <v>2</v>
      </c>
      <c r="L88" s="52">
        <v>2</v>
      </c>
      <c r="M88" s="16" t="s">
        <v>32</v>
      </c>
      <c r="N88" s="16" t="str">
        <f t="shared" si="11"/>
        <v>C-Plains</v>
      </c>
    </row>
    <row r="89" spans="1:14" outlineLevel="2">
      <c r="A89" s="47">
        <v>1636</v>
      </c>
      <c r="B89" s="48">
        <v>39920</v>
      </c>
      <c r="C89" s="49" t="s">
        <v>109</v>
      </c>
      <c r="D89" s="50">
        <v>85671</v>
      </c>
      <c r="E89" s="51">
        <f t="shared" si="8"/>
        <v>41.187980769230769</v>
      </c>
      <c r="F89" s="66">
        <f t="shared" si="9"/>
        <v>5.7055555555555557</v>
      </c>
      <c r="G89" s="52">
        <v>16</v>
      </c>
      <c r="H89" s="52">
        <v>24</v>
      </c>
      <c r="I89" s="67" t="str">
        <f t="shared" si="10"/>
        <v>No</v>
      </c>
      <c r="J89" s="52">
        <v>4</v>
      </c>
      <c r="K89" s="52">
        <v>1</v>
      </c>
      <c r="L89" s="52">
        <v>1</v>
      </c>
      <c r="M89" s="16" t="s">
        <v>32</v>
      </c>
      <c r="N89" s="16" t="str">
        <f t="shared" si="11"/>
        <v>C-Plains</v>
      </c>
    </row>
    <row r="90" spans="1:14" outlineLevel="2">
      <c r="A90" s="47">
        <v>1654</v>
      </c>
      <c r="B90" s="48">
        <v>40701</v>
      </c>
      <c r="C90" s="49" t="s">
        <v>107</v>
      </c>
      <c r="D90" s="50">
        <v>129709</v>
      </c>
      <c r="E90" s="51">
        <f t="shared" si="8"/>
        <v>62.36009615384615</v>
      </c>
      <c r="F90" s="66">
        <f t="shared" si="9"/>
        <v>3.5666666666666669</v>
      </c>
      <c r="G90" s="52">
        <v>16</v>
      </c>
      <c r="H90" s="52">
        <v>35</v>
      </c>
      <c r="I90" s="67" t="str">
        <f t="shared" si="10"/>
        <v>No</v>
      </c>
      <c r="J90" s="52">
        <v>3</v>
      </c>
      <c r="K90" s="52">
        <v>2</v>
      </c>
      <c r="L90" s="52">
        <v>1</v>
      </c>
      <c r="M90" s="16" t="s">
        <v>32</v>
      </c>
      <c r="N90" s="16" t="str">
        <f t="shared" si="11"/>
        <v>C-Plains</v>
      </c>
    </row>
    <row r="91" spans="1:14" outlineLevel="2">
      <c r="A91" s="47">
        <v>1659</v>
      </c>
      <c r="B91" s="48">
        <v>39023</v>
      </c>
      <c r="C91" s="49" t="s">
        <v>94</v>
      </c>
      <c r="D91" s="50">
        <v>99925</v>
      </c>
      <c r="E91" s="51">
        <f t="shared" si="8"/>
        <v>48.040865384615387</v>
      </c>
      <c r="F91" s="66">
        <f t="shared" si="9"/>
        <v>8.1638888888888896</v>
      </c>
      <c r="G91" s="52">
        <v>14</v>
      </c>
      <c r="H91" s="52">
        <v>40</v>
      </c>
      <c r="I91" s="67" t="str">
        <f t="shared" si="10"/>
        <v>No</v>
      </c>
      <c r="J91" s="52">
        <v>1</v>
      </c>
      <c r="K91" s="52">
        <v>1</v>
      </c>
      <c r="L91" s="52">
        <v>2</v>
      </c>
      <c r="M91" s="16" t="s">
        <v>32</v>
      </c>
      <c r="N91" s="16" t="str">
        <f t="shared" si="11"/>
        <v>C-Plains</v>
      </c>
    </row>
    <row r="92" spans="1:14" outlineLevel="2">
      <c r="A92" s="47">
        <v>1661</v>
      </c>
      <c r="B92" s="48">
        <v>40865</v>
      </c>
      <c r="C92" s="49" t="s">
        <v>97</v>
      </c>
      <c r="D92" s="50">
        <v>64456</v>
      </c>
      <c r="E92" s="51">
        <f t="shared" si="8"/>
        <v>30.988461538461539</v>
      </c>
      <c r="F92" s="66">
        <f t="shared" si="9"/>
        <v>3.1194444444444445</v>
      </c>
      <c r="G92" s="52">
        <v>12</v>
      </c>
      <c r="H92" s="52">
        <v>23</v>
      </c>
      <c r="I92" s="67" t="str">
        <f t="shared" si="10"/>
        <v>No</v>
      </c>
      <c r="J92" s="52">
        <v>1</v>
      </c>
      <c r="K92" s="52">
        <v>2</v>
      </c>
      <c r="L92" s="52">
        <v>2</v>
      </c>
      <c r="M92" s="16" t="s">
        <v>32</v>
      </c>
      <c r="N92" s="16" t="str">
        <f t="shared" si="11"/>
        <v>C-Plains</v>
      </c>
    </row>
    <row r="93" spans="1:14" outlineLevel="2">
      <c r="A93" s="47">
        <v>1687</v>
      </c>
      <c r="B93" s="48">
        <v>38701</v>
      </c>
      <c r="C93" s="49" t="s">
        <v>109</v>
      </c>
      <c r="D93" s="50">
        <v>97541</v>
      </c>
      <c r="E93" s="51">
        <f t="shared" si="8"/>
        <v>46.894711538461536</v>
      </c>
      <c r="F93" s="66">
        <f t="shared" si="9"/>
        <v>9.0444444444444443</v>
      </c>
      <c r="G93" s="52">
        <v>14</v>
      </c>
      <c r="H93" s="52">
        <v>30</v>
      </c>
      <c r="I93" s="67" t="str">
        <f t="shared" si="10"/>
        <v>No</v>
      </c>
      <c r="J93" s="52">
        <v>1</v>
      </c>
      <c r="K93" s="52">
        <v>1</v>
      </c>
      <c r="L93" s="52">
        <v>1</v>
      </c>
      <c r="M93" s="16" t="s">
        <v>32</v>
      </c>
      <c r="N93" s="16" t="str">
        <f t="shared" si="11"/>
        <v>C-Plains</v>
      </c>
    </row>
    <row r="94" spans="1:14" outlineLevel="2">
      <c r="A94" s="47">
        <v>1743</v>
      </c>
      <c r="B94" s="48">
        <v>38945</v>
      </c>
      <c r="C94" s="49" t="s">
        <v>109</v>
      </c>
      <c r="D94" s="50">
        <v>98486</v>
      </c>
      <c r="E94" s="51">
        <f t="shared" si="8"/>
        <v>47.349038461538463</v>
      </c>
      <c r="F94" s="66">
        <f t="shared" si="9"/>
        <v>8.375</v>
      </c>
      <c r="G94" s="52">
        <v>14</v>
      </c>
      <c r="H94" s="52">
        <v>32</v>
      </c>
      <c r="I94" s="67" t="str">
        <f t="shared" si="10"/>
        <v>No</v>
      </c>
      <c r="J94" s="52">
        <v>1</v>
      </c>
      <c r="K94" s="52">
        <v>1</v>
      </c>
      <c r="L94" s="52">
        <v>1</v>
      </c>
      <c r="M94" s="16" t="s">
        <v>32</v>
      </c>
      <c r="N94" s="16" t="str">
        <f t="shared" si="11"/>
        <v>C-Plains</v>
      </c>
    </row>
    <row r="95" spans="1:14" outlineLevel="2">
      <c r="A95" s="47">
        <v>1744</v>
      </c>
      <c r="B95" s="53">
        <v>39398</v>
      </c>
      <c r="C95" s="49" t="s">
        <v>94</v>
      </c>
      <c r="D95" s="50">
        <v>115317</v>
      </c>
      <c r="E95" s="51">
        <f t="shared" si="8"/>
        <v>55.440865384615385</v>
      </c>
      <c r="F95" s="66">
        <f t="shared" si="9"/>
        <v>7.1361111111111111</v>
      </c>
      <c r="G95" s="52">
        <v>16</v>
      </c>
      <c r="H95" s="52">
        <v>36</v>
      </c>
      <c r="I95" s="67" t="str">
        <f t="shared" si="10"/>
        <v>No</v>
      </c>
      <c r="J95" s="52">
        <v>3</v>
      </c>
      <c r="K95" s="52">
        <v>1</v>
      </c>
      <c r="L95" s="52">
        <v>1</v>
      </c>
      <c r="M95" s="16" t="s">
        <v>32</v>
      </c>
      <c r="N95" s="16" t="str">
        <f t="shared" si="11"/>
        <v>C-Plains</v>
      </c>
    </row>
    <row r="96" spans="1:14" outlineLevel="2">
      <c r="A96" s="47">
        <v>1749</v>
      </c>
      <c r="B96" s="48">
        <v>36752</v>
      </c>
      <c r="C96" s="49" t="s">
        <v>99</v>
      </c>
      <c r="D96" s="50">
        <v>142777</v>
      </c>
      <c r="E96" s="51">
        <f t="shared" si="8"/>
        <v>68.642788461538458</v>
      </c>
      <c r="F96" s="66">
        <f t="shared" si="9"/>
        <v>14.380555555555556</v>
      </c>
      <c r="G96" s="52">
        <v>14</v>
      </c>
      <c r="H96" s="52">
        <v>56</v>
      </c>
      <c r="I96" s="67" t="str">
        <f t="shared" si="10"/>
        <v>Yes</v>
      </c>
      <c r="J96" s="52">
        <v>1</v>
      </c>
      <c r="K96" s="52">
        <v>1</v>
      </c>
      <c r="L96" s="52">
        <v>2</v>
      </c>
      <c r="M96" s="16" t="s">
        <v>32</v>
      </c>
      <c r="N96" s="16" t="str">
        <f t="shared" si="11"/>
        <v>C-Plains</v>
      </c>
    </row>
    <row r="97" spans="1:14" outlineLevel="2">
      <c r="A97" s="47">
        <v>1750</v>
      </c>
      <c r="B97" s="48">
        <v>40351</v>
      </c>
      <c r="C97" s="49" t="s">
        <v>109</v>
      </c>
      <c r="D97" s="50">
        <v>91828</v>
      </c>
      <c r="E97" s="51">
        <f t="shared" si="8"/>
        <v>44.148076923076921</v>
      </c>
      <c r="F97" s="66">
        <f t="shared" si="9"/>
        <v>4.5250000000000004</v>
      </c>
      <c r="G97" s="52">
        <v>16</v>
      </c>
      <c r="H97" s="52">
        <v>22</v>
      </c>
      <c r="I97" s="67" t="str">
        <f t="shared" si="10"/>
        <v>No</v>
      </c>
      <c r="J97" s="52">
        <v>3</v>
      </c>
      <c r="K97" s="52">
        <v>1</v>
      </c>
      <c r="L97" s="52">
        <v>2</v>
      </c>
      <c r="M97" s="16" t="s">
        <v>32</v>
      </c>
      <c r="N97" s="16" t="str">
        <f t="shared" si="11"/>
        <v>C-Plains</v>
      </c>
    </row>
    <row r="98" spans="1:14" outlineLevel="2">
      <c r="A98" s="47">
        <v>1770</v>
      </c>
      <c r="B98" s="48">
        <v>38052</v>
      </c>
      <c r="C98" s="49" t="s">
        <v>107</v>
      </c>
      <c r="D98" s="50">
        <v>138697</v>
      </c>
      <c r="E98" s="51">
        <f t="shared" si="8"/>
        <v>66.681250000000006</v>
      </c>
      <c r="F98" s="66">
        <f t="shared" si="9"/>
        <v>10.819444444444445</v>
      </c>
      <c r="G98" s="52">
        <v>16</v>
      </c>
      <c r="H98" s="52">
        <v>48</v>
      </c>
      <c r="I98" s="67" t="str">
        <f t="shared" si="10"/>
        <v>Yes</v>
      </c>
      <c r="J98" s="52">
        <v>3</v>
      </c>
      <c r="K98" s="52">
        <v>1</v>
      </c>
      <c r="L98" s="52">
        <v>1</v>
      </c>
      <c r="M98" s="16" t="s">
        <v>32</v>
      </c>
      <c r="N98" s="16" t="str">
        <f t="shared" si="11"/>
        <v>C-Plains</v>
      </c>
    </row>
    <row r="99" spans="1:14" outlineLevel="2">
      <c r="A99" s="47">
        <v>1774</v>
      </c>
      <c r="B99" s="48">
        <v>41572</v>
      </c>
      <c r="C99" s="49" t="s">
        <v>100</v>
      </c>
      <c r="D99" s="50">
        <v>148455</v>
      </c>
      <c r="E99" s="51">
        <f t="shared" si="8"/>
        <v>71.37259615384616</v>
      </c>
      <c r="F99" s="66">
        <f t="shared" si="9"/>
        <v>1.1833333333333333</v>
      </c>
      <c r="G99" s="52">
        <v>16</v>
      </c>
      <c r="H99" s="52">
        <v>33</v>
      </c>
      <c r="I99" s="67" t="str">
        <f t="shared" si="10"/>
        <v>No</v>
      </c>
      <c r="J99" s="52">
        <v>3</v>
      </c>
      <c r="K99" s="52">
        <v>2</v>
      </c>
      <c r="L99" s="52">
        <v>1</v>
      </c>
      <c r="M99" s="16" t="s">
        <v>32</v>
      </c>
      <c r="N99" s="16" t="str">
        <f t="shared" si="11"/>
        <v>C-Plains</v>
      </c>
    </row>
    <row r="100" spans="1:14" outlineLevel="2">
      <c r="A100" s="47">
        <v>1777</v>
      </c>
      <c r="B100" s="48">
        <v>40428</v>
      </c>
      <c r="C100" s="49" t="s">
        <v>94</v>
      </c>
      <c r="D100" s="50">
        <v>113631</v>
      </c>
      <c r="E100" s="51">
        <f t="shared" si="8"/>
        <v>54.630288461538463</v>
      </c>
      <c r="F100" s="66">
        <f t="shared" si="9"/>
        <v>4.3166666666666664</v>
      </c>
      <c r="G100" s="52">
        <v>16</v>
      </c>
      <c r="H100" s="52">
        <v>28</v>
      </c>
      <c r="I100" s="67" t="str">
        <f t="shared" si="10"/>
        <v>No</v>
      </c>
      <c r="J100" s="52">
        <v>3</v>
      </c>
      <c r="K100" s="52">
        <v>1</v>
      </c>
      <c r="L100" s="52">
        <v>1</v>
      </c>
      <c r="M100" s="16" t="s">
        <v>32</v>
      </c>
      <c r="N100" s="16" t="str">
        <f t="shared" si="11"/>
        <v>C-Plains</v>
      </c>
    </row>
    <row r="101" spans="1:14" outlineLevel="2">
      <c r="A101" s="47">
        <v>1782</v>
      </c>
      <c r="B101" s="48">
        <v>38050</v>
      </c>
      <c r="C101" s="49" t="s">
        <v>94</v>
      </c>
      <c r="D101" s="50">
        <v>123903</v>
      </c>
      <c r="E101" s="51">
        <f t="shared" si="8"/>
        <v>59.568750000000001</v>
      </c>
      <c r="F101" s="66">
        <f t="shared" si="9"/>
        <v>10.824999999999999</v>
      </c>
      <c r="G101" s="52">
        <v>16</v>
      </c>
      <c r="H101" s="52">
        <v>46</v>
      </c>
      <c r="I101" s="67" t="str">
        <f t="shared" si="10"/>
        <v>Yes</v>
      </c>
      <c r="J101" s="52">
        <v>1</v>
      </c>
      <c r="K101" s="52">
        <v>1</v>
      </c>
      <c r="L101" s="52">
        <v>1</v>
      </c>
      <c r="M101" s="16" t="s">
        <v>32</v>
      </c>
      <c r="N101" s="16" t="str">
        <f t="shared" si="11"/>
        <v>C-Plains</v>
      </c>
    </row>
    <row r="102" spans="1:14" outlineLevel="2">
      <c r="A102" s="47">
        <v>1797</v>
      </c>
      <c r="B102" s="48">
        <v>37660</v>
      </c>
      <c r="C102" s="49" t="s">
        <v>99</v>
      </c>
      <c r="D102" s="50">
        <v>150084</v>
      </c>
      <c r="E102" s="51">
        <f t="shared" si="8"/>
        <v>72.155769230769238</v>
      </c>
      <c r="F102" s="66">
        <f t="shared" si="9"/>
        <v>11.897222222222222</v>
      </c>
      <c r="G102" s="52">
        <v>19</v>
      </c>
      <c r="H102" s="52">
        <v>44</v>
      </c>
      <c r="I102" s="67" t="str">
        <f t="shared" si="10"/>
        <v>Yes</v>
      </c>
      <c r="J102" s="52">
        <v>2</v>
      </c>
      <c r="K102" s="52">
        <v>1</v>
      </c>
      <c r="L102" s="52">
        <v>1</v>
      </c>
      <c r="M102" s="16" t="s">
        <v>32</v>
      </c>
      <c r="N102" s="16" t="str">
        <f t="shared" si="11"/>
        <v>C-Plains</v>
      </c>
    </row>
    <row r="103" spans="1:14" outlineLevel="2">
      <c r="A103" s="47">
        <v>1802</v>
      </c>
      <c r="B103" s="53">
        <v>39599</v>
      </c>
      <c r="C103" s="49" t="s">
        <v>94</v>
      </c>
      <c r="D103" s="50">
        <v>93498</v>
      </c>
      <c r="E103" s="51">
        <f t="shared" si="8"/>
        <v>44.950961538461542</v>
      </c>
      <c r="F103" s="66">
        <f t="shared" si="9"/>
        <v>6.583333333333333</v>
      </c>
      <c r="G103" s="52">
        <v>16</v>
      </c>
      <c r="H103" s="52">
        <v>35</v>
      </c>
      <c r="I103" s="67" t="str">
        <f t="shared" si="10"/>
        <v>No</v>
      </c>
      <c r="J103" s="52">
        <v>4</v>
      </c>
      <c r="K103" s="52">
        <v>1</v>
      </c>
      <c r="L103" s="52">
        <v>1</v>
      </c>
      <c r="M103" s="16" t="s">
        <v>32</v>
      </c>
      <c r="N103" s="16" t="str">
        <f t="shared" si="11"/>
        <v>C-Plains</v>
      </c>
    </row>
    <row r="104" spans="1:14" outlineLevel="2">
      <c r="A104" s="47">
        <v>1809</v>
      </c>
      <c r="B104" s="53">
        <v>37180</v>
      </c>
      <c r="C104" s="49" t="s">
        <v>94</v>
      </c>
      <c r="D104" s="50">
        <v>106946</v>
      </c>
      <c r="E104" s="51">
        <f t="shared" si="8"/>
        <v>51.416346153846156</v>
      </c>
      <c r="F104" s="66">
        <f t="shared" si="9"/>
        <v>13.208333333333334</v>
      </c>
      <c r="G104" s="52">
        <v>16</v>
      </c>
      <c r="H104" s="52">
        <v>50</v>
      </c>
      <c r="I104" s="67" t="str">
        <f t="shared" si="10"/>
        <v>Yes</v>
      </c>
      <c r="J104" s="52">
        <v>1</v>
      </c>
      <c r="K104" s="52">
        <v>1</v>
      </c>
      <c r="L104" s="52">
        <v>1</v>
      </c>
      <c r="M104" s="16" t="s">
        <v>32</v>
      </c>
      <c r="N104" s="16" t="str">
        <f t="shared" si="11"/>
        <v>C-Plains</v>
      </c>
    </row>
    <row r="105" spans="1:14" outlineLevel="2">
      <c r="A105" s="47">
        <v>1815</v>
      </c>
      <c r="B105" s="48">
        <v>40772</v>
      </c>
      <c r="C105" s="49" t="s">
        <v>94</v>
      </c>
      <c r="D105" s="50">
        <v>83244</v>
      </c>
      <c r="E105" s="51">
        <f t="shared" si="8"/>
        <v>40.021153846153844</v>
      </c>
      <c r="F105" s="66">
        <f t="shared" si="9"/>
        <v>3.3722222222222222</v>
      </c>
      <c r="G105" s="52">
        <v>14</v>
      </c>
      <c r="H105" s="52">
        <v>26</v>
      </c>
      <c r="I105" s="67" t="str">
        <f t="shared" si="10"/>
        <v>No</v>
      </c>
      <c r="J105" s="52">
        <v>3</v>
      </c>
      <c r="K105" s="52">
        <v>1</v>
      </c>
      <c r="L105" s="52">
        <v>1</v>
      </c>
      <c r="M105" s="16" t="s">
        <v>32</v>
      </c>
      <c r="N105" s="16" t="str">
        <f t="shared" si="11"/>
        <v>C-Plains</v>
      </c>
    </row>
    <row r="106" spans="1:14" outlineLevel="2">
      <c r="A106" s="47">
        <v>1816</v>
      </c>
      <c r="B106" s="48">
        <v>39919</v>
      </c>
      <c r="C106" s="49" t="s">
        <v>94</v>
      </c>
      <c r="D106" s="50">
        <v>87144</v>
      </c>
      <c r="E106" s="51">
        <f t="shared" si="8"/>
        <v>41.896153846153844</v>
      </c>
      <c r="F106" s="66">
        <f t="shared" si="9"/>
        <v>5.708333333333333</v>
      </c>
      <c r="G106" s="52">
        <v>14</v>
      </c>
      <c r="H106" s="52">
        <v>33</v>
      </c>
      <c r="I106" s="67" t="str">
        <f t="shared" si="10"/>
        <v>No</v>
      </c>
      <c r="J106" s="52">
        <v>3</v>
      </c>
      <c r="K106" s="52">
        <v>1</v>
      </c>
      <c r="L106" s="52">
        <v>1</v>
      </c>
      <c r="M106" s="16" t="s">
        <v>32</v>
      </c>
      <c r="N106" s="16" t="str">
        <f t="shared" si="11"/>
        <v>C-Plains</v>
      </c>
    </row>
    <row r="107" spans="1:14" outlineLevel="2">
      <c r="A107" s="47">
        <v>1820</v>
      </c>
      <c r="B107" s="48">
        <v>40031</v>
      </c>
      <c r="C107" s="49" t="s">
        <v>97</v>
      </c>
      <c r="D107" s="50">
        <v>84236</v>
      </c>
      <c r="E107" s="51">
        <f t="shared" ref="E107:E138" si="12">D107/2080</f>
        <v>40.498076923076923</v>
      </c>
      <c r="F107" s="66">
        <f t="shared" si="9"/>
        <v>5.4027777777777777</v>
      </c>
      <c r="G107" s="52">
        <v>12</v>
      </c>
      <c r="H107" s="52">
        <v>32</v>
      </c>
      <c r="I107" s="67" t="str">
        <f t="shared" si="10"/>
        <v>No</v>
      </c>
      <c r="J107" s="52">
        <v>3</v>
      </c>
      <c r="K107" s="52">
        <v>1</v>
      </c>
      <c r="L107" s="52">
        <v>1</v>
      </c>
      <c r="M107" s="16" t="s">
        <v>32</v>
      </c>
      <c r="N107" s="16" t="str">
        <f t="shared" si="11"/>
        <v>C-Plains</v>
      </c>
    </row>
    <row r="108" spans="1:14" outlineLevel="2">
      <c r="A108" s="47">
        <v>1822</v>
      </c>
      <c r="B108" s="48">
        <v>39204</v>
      </c>
      <c r="C108" s="49" t="s">
        <v>107</v>
      </c>
      <c r="D108" s="50">
        <v>151691</v>
      </c>
      <c r="E108" s="51">
        <f t="shared" si="12"/>
        <v>72.92836538461539</v>
      </c>
      <c r="F108" s="66">
        <f t="shared" si="9"/>
        <v>7.6638888888888888</v>
      </c>
      <c r="G108" s="52">
        <v>16</v>
      </c>
      <c r="H108" s="52">
        <v>36</v>
      </c>
      <c r="I108" s="67" t="str">
        <f t="shared" si="10"/>
        <v>No</v>
      </c>
      <c r="J108" s="52">
        <v>3</v>
      </c>
      <c r="K108" s="52">
        <v>1</v>
      </c>
      <c r="L108" s="52">
        <v>1</v>
      </c>
      <c r="M108" s="16" t="s">
        <v>32</v>
      </c>
      <c r="N108" s="16" t="str">
        <f t="shared" ref="N108:N139" si="13">VLOOKUP(M108,$F$4:$G$425,2,FALSE)</f>
        <v>C-Plains</v>
      </c>
    </row>
    <row r="109" spans="1:14" outlineLevel="2">
      <c r="A109" s="47">
        <v>1824</v>
      </c>
      <c r="B109" s="48">
        <v>41377</v>
      </c>
      <c r="C109" s="49" t="s">
        <v>94</v>
      </c>
      <c r="D109" s="50">
        <v>80089</v>
      </c>
      <c r="E109" s="51">
        <f t="shared" si="12"/>
        <v>38.504326923076924</v>
      </c>
      <c r="F109" s="66">
        <f t="shared" si="9"/>
        <v>1.7166666666666666</v>
      </c>
      <c r="G109" s="52">
        <v>16</v>
      </c>
      <c r="H109" s="52">
        <v>20</v>
      </c>
      <c r="I109" s="67" t="str">
        <f t="shared" si="10"/>
        <v>No</v>
      </c>
      <c r="J109" s="52">
        <v>1</v>
      </c>
      <c r="K109" s="52">
        <v>2</v>
      </c>
      <c r="L109" s="52">
        <v>2</v>
      </c>
      <c r="M109" s="16" t="s">
        <v>32</v>
      </c>
      <c r="N109" s="16" t="str">
        <f t="shared" si="13"/>
        <v>C-Plains</v>
      </c>
    </row>
    <row r="110" spans="1:14" outlineLevel="2">
      <c r="A110" s="47">
        <v>1835</v>
      </c>
      <c r="B110" s="48">
        <v>41432</v>
      </c>
      <c r="C110" s="49" t="s">
        <v>99</v>
      </c>
      <c r="D110" s="50">
        <v>135556</v>
      </c>
      <c r="E110" s="51">
        <f t="shared" si="12"/>
        <v>65.171153846153842</v>
      </c>
      <c r="F110" s="66">
        <f t="shared" si="9"/>
        <v>1.5666666666666667</v>
      </c>
      <c r="G110" s="52">
        <v>16</v>
      </c>
      <c r="H110" s="52">
        <v>29</v>
      </c>
      <c r="I110" s="67" t="str">
        <f t="shared" si="10"/>
        <v>No</v>
      </c>
      <c r="J110" s="52">
        <v>4</v>
      </c>
      <c r="K110" s="52">
        <v>1</v>
      </c>
      <c r="L110" s="52">
        <v>1</v>
      </c>
      <c r="M110" s="16" t="s">
        <v>32</v>
      </c>
      <c r="N110" s="16" t="str">
        <f t="shared" si="13"/>
        <v>C-Plains</v>
      </c>
    </row>
    <row r="111" spans="1:14" outlineLevel="2">
      <c r="A111" s="47">
        <v>1836</v>
      </c>
      <c r="B111" s="48">
        <v>38941</v>
      </c>
      <c r="C111" s="49" t="s">
        <v>94</v>
      </c>
      <c r="D111" s="50">
        <v>100199</v>
      </c>
      <c r="E111" s="51">
        <f t="shared" si="12"/>
        <v>48.17259615384615</v>
      </c>
      <c r="F111" s="66">
        <f t="shared" si="9"/>
        <v>8.3861111111111111</v>
      </c>
      <c r="G111" s="52">
        <v>14</v>
      </c>
      <c r="H111" s="52">
        <v>41</v>
      </c>
      <c r="I111" s="67" t="str">
        <f t="shared" si="10"/>
        <v>No</v>
      </c>
      <c r="J111" s="52">
        <v>1</v>
      </c>
      <c r="K111" s="52">
        <v>1</v>
      </c>
      <c r="L111" s="52">
        <v>1</v>
      </c>
      <c r="M111" s="16" t="s">
        <v>32</v>
      </c>
      <c r="N111" s="16" t="str">
        <f t="shared" si="13"/>
        <v>C-Plains</v>
      </c>
    </row>
    <row r="112" spans="1:14" outlineLevel="1">
      <c r="A112" s="47"/>
      <c r="B112" s="48"/>
      <c r="C112" s="49"/>
      <c r="D112" s="50">
        <f>SUBTOTAL(9,D11:D111)</f>
        <v>11013200</v>
      </c>
      <c r="E112" s="51"/>
      <c r="F112" s="66"/>
      <c r="G112" s="52"/>
      <c r="H112" s="52"/>
      <c r="I112" s="67"/>
      <c r="J112" s="52"/>
      <c r="K112" s="52"/>
      <c r="L112" s="52"/>
      <c r="M112" s="16"/>
      <c r="N112" s="11" t="s">
        <v>124</v>
      </c>
    </row>
    <row r="113" spans="1:14" outlineLevel="2">
      <c r="A113" s="47">
        <v>1003</v>
      </c>
      <c r="B113" s="48">
        <v>41159</v>
      </c>
      <c r="C113" s="49" t="s">
        <v>95</v>
      </c>
      <c r="D113" s="50">
        <v>166750</v>
      </c>
      <c r="E113" s="51">
        <f t="shared" ref="E113:E144" si="14">D113/2080</f>
        <v>80.168269230769226</v>
      </c>
      <c r="F113" s="66">
        <f t="shared" ref="F113:F144" si="15">YEARFRAC($F$9,B113)</f>
        <v>2.3166666666666669</v>
      </c>
      <c r="G113" s="52">
        <v>19</v>
      </c>
      <c r="H113" s="52">
        <v>29</v>
      </c>
      <c r="I113" s="67" t="str">
        <f t="shared" ref="I113:I144" si="16">IF(F113&gt;10,"Yes","No")</f>
        <v>No</v>
      </c>
      <c r="J113" s="52">
        <v>1</v>
      </c>
      <c r="K113" s="52">
        <v>1</v>
      </c>
      <c r="L113" s="52">
        <v>1</v>
      </c>
      <c r="M113" s="16" t="s">
        <v>36</v>
      </c>
      <c r="N113" s="16" t="str">
        <f>VLOOKUP(M113,$F$423:$G$425,2,FALSE)</f>
        <v>Midwest</v>
      </c>
    </row>
    <row r="114" spans="1:14" outlineLevel="2">
      <c r="A114" s="47">
        <v>1006</v>
      </c>
      <c r="B114" s="48">
        <v>38934</v>
      </c>
      <c r="C114" s="49" t="s">
        <v>94</v>
      </c>
      <c r="D114" s="50">
        <v>150307</v>
      </c>
      <c r="E114" s="51">
        <f t="shared" si="14"/>
        <v>72.262980769230765</v>
      </c>
      <c r="F114" s="66">
        <f t="shared" si="15"/>
        <v>8.405555555555555</v>
      </c>
      <c r="G114" s="52">
        <v>19</v>
      </c>
      <c r="H114" s="52">
        <v>41</v>
      </c>
      <c r="I114" s="67" t="str">
        <f t="shared" si="16"/>
        <v>No</v>
      </c>
      <c r="J114" s="52">
        <v>3</v>
      </c>
      <c r="K114" s="52">
        <v>1</v>
      </c>
      <c r="L114" s="52">
        <v>1</v>
      </c>
      <c r="M114" s="16" t="s">
        <v>36</v>
      </c>
      <c r="N114" s="16" t="str">
        <f>VLOOKUP(M114,$F$424:$G$426,2,FALSE)</f>
        <v>Midwest</v>
      </c>
    </row>
    <row r="115" spans="1:14" outlineLevel="2">
      <c r="A115" s="47">
        <v>1014</v>
      </c>
      <c r="B115" s="48">
        <v>39967</v>
      </c>
      <c r="C115" s="49" t="s">
        <v>19</v>
      </c>
      <c r="D115" s="50">
        <v>98818</v>
      </c>
      <c r="E115" s="51">
        <f t="shared" si="14"/>
        <v>47.508653846153848</v>
      </c>
      <c r="F115" s="66">
        <f t="shared" si="15"/>
        <v>5.5777777777777775</v>
      </c>
      <c r="G115" s="52">
        <v>16</v>
      </c>
      <c r="H115" s="52">
        <v>40</v>
      </c>
      <c r="I115" s="67" t="str">
        <f t="shared" si="16"/>
        <v>No</v>
      </c>
      <c r="J115" s="52">
        <v>4</v>
      </c>
      <c r="K115" s="52">
        <v>2</v>
      </c>
      <c r="L115" s="52">
        <v>1</v>
      </c>
      <c r="M115" s="16" t="s">
        <v>36</v>
      </c>
      <c r="N115" s="16" t="str">
        <f t="shared" ref="N115:N146" si="17">VLOOKUP(M115,$F$4:$G$425,2,FALSE)</f>
        <v>Midwest</v>
      </c>
    </row>
    <row r="116" spans="1:14" outlineLevel="2">
      <c r="A116" s="47">
        <v>1024</v>
      </c>
      <c r="B116" s="48">
        <v>40772</v>
      </c>
      <c r="C116" s="49" t="s">
        <v>94</v>
      </c>
      <c r="D116" s="50">
        <v>83005</v>
      </c>
      <c r="E116" s="51">
        <f t="shared" si="14"/>
        <v>39.90625</v>
      </c>
      <c r="F116" s="66">
        <f t="shared" si="15"/>
        <v>3.3722222222222222</v>
      </c>
      <c r="G116" s="52">
        <v>14</v>
      </c>
      <c r="H116" s="52">
        <v>26</v>
      </c>
      <c r="I116" s="67" t="str">
        <f t="shared" si="16"/>
        <v>No</v>
      </c>
      <c r="J116" s="52">
        <v>3</v>
      </c>
      <c r="K116" s="52">
        <v>1</v>
      </c>
      <c r="L116" s="52">
        <v>1</v>
      </c>
      <c r="M116" s="16" t="s">
        <v>36</v>
      </c>
      <c r="N116" s="16" t="str">
        <f t="shared" si="17"/>
        <v>Midwest</v>
      </c>
    </row>
    <row r="117" spans="1:14" outlineLevel="2">
      <c r="A117" s="47">
        <v>1043</v>
      </c>
      <c r="B117" s="48">
        <v>39982</v>
      </c>
      <c r="C117" s="49" t="s">
        <v>109</v>
      </c>
      <c r="D117" s="50">
        <v>76168</v>
      </c>
      <c r="E117" s="51">
        <f t="shared" si="14"/>
        <v>36.619230769230768</v>
      </c>
      <c r="F117" s="66">
        <f t="shared" si="15"/>
        <v>5.5361111111111114</v>
      </c>
      <c r="G117" s="52">
        <v>16</v>
      </c>
      <c r="H117" s="52">
        <v>27</v>
      </c>
      <c r="I117" s="67" t="str">
        <f t="shared" si="16"/>
        <v>No</v>
      </c>
      <c r="J117" s="52">
        <v>3</v>
      </c>
      <c r="K117" s="52">
        <v>1</v>
      </c>
      <c r="L117" s="52">
        <v>1</v>
      </c>
      <c r="M117" s="16" t="s">
        <v>36</v>
      </c>
      <c r="N117" s="16" t="str">
        <f t="shared" si="17"/>
        <v>Midwest</v>
      </c>
    </row>
    <row r="118" spans="1:14" outlineLevel="2">
      <c r="A118" s="47">
        <v>1048</v>
      </c>
      <c r="B118" s="48">
        <v>41536</v>
      </c>
      <c r="C118" s="49" t="s">
        <v>97</v>
      </c>
      <c r="D118" s="50">
        <v>61655</v>
      </c>
      <c r="E118" s="51">
        <f t="shared" si="14"/>
        <v>29.641826923076923</v>
      </c>
      <c r="F118" s="66">
        <f t="shared" si="15"/>
        <v>1.2833333333333334</v>
      </c>
      <c r="G118" s="52">
        <v>12</v>
      </c>
      <c r="H118" s="52">
        <v>20</v>
      </c>
      <c r="I118" s="67" t="str">
        <f t="shared" si="16"/>
        <v>No</v>
      </c>
      <c r="J118" s="52">
        <v>1</v>
      </c>
      <c r="K118" s="52">
        <v>2</v>
      </c>
      <c r="L118" s="52">
        <v>2</v>
      </c>
      <c r="M118" s="16" t="s">
        <v>36</v>
      </c>
      <c r="N118" s="16" t="str">
        <f t="shared" si="17"/>
        <v>Midwest</v>
      </c>
    </row>
    <row r="119" spans="1:14" outlineLevel="2">
      <c r="A119" s="47">
        <v>1054</v>
      </c>
      <c r="B119" s="48">
        <v>40064</v>
      </c>
      <c r="C119" s="49" t="s">
        <v>94</v>
      </c>
      <c r="D119" s="50">
        <v>85293</v>
      </c>
      <c r="E119" s="51">
        <f t="shared" si="14"/>
        <v>41.006250000000001</v>
      </c>
      <c r="F119" s="66">
        <f t="shared" si="15"/>
        <v>5.3138888888888891</v>
      </c>
      <c r="G119" s="52">
        <v>14</v>
      </c>
      <c r="H119" s="52">
        <v>30</v>
      </c>
      <c r="I119" s="67" t="str">
        <f t="shared" si="16"/>
        <v>No</v>
      </c>
      <c r="J119" s="52">
        <v>1</v>
      </c>
      <c r="K119" s="52">
        <v>1</v>
      </c>
      <c r="L119" s="52">
        <v>1</v>
      </c>
      <c r="M119" s="16" t="s">
        <v>36</v>
      </c>
      <c r="N119" s="16" t="str">
        <f t="shared" si="17"/>
        <v>Midwest</v>
      </c>
    </row>
    <row r="120" spans="1:14" outlineLevel="2">
      <c r="A120" s="47">
        <v>1057</v>
      </c>
      <c r="B120" s="53">
        <v>37164</v>
      </c>
      <c r="C120" s="49" t="s">
        <v>94</v>
      </c>
      <c r="D120" s="50">
        <v>107385</v>
      </c>
      <c r="E120" s="51">
        <f t="shared" si="14"/>
        <v>51.627403846153847</v>
      </c>
      <c r="F120" s="66">
        <f t="shared" si="15"/>
        <v>13.25</v>
      </c>
      <c r="G120" s="52">
        <v>16</v>
      </c>
      <c r="H120" s="52">
        <v>50</v>
      </c>
      <c r="I120" s="67" t="str">
        <f t="shared" si="16"/>
        <v>Yes</v>
      </c>
      <c r="J120" s="52">
        <v>1</v>
      </c>
      <c r="K120" s="52">
        <v>1</v>
      </c>
      <c r="L120" s="52">
        <v>1</v>
      </c>
      <c r="M120" s="16" t="s">
        <v>36</v>
      </c>
      <c r="N120" s="16" t="str">
        <f t="shared" si="17"/>
        <v>Midwest</v>
      </c>
    </row>
    <row r="121" spans="1:14" outlineLevel="2">
      <c r="A121" s="47">
        <v>1058</v>
      </c>
      <c r="B121" s="48">
        <v>39208</v>
      </c>
      <c r="C121" s="49" t="s">
        <v>94</v>
      </c>
      <c r="D121" s="50">
        <v>98059</v>
      </c>
      <c r="E121" s="51">
        <f t="shared" si="14"/>
        <v>47.143749999999997</v>
      </c>
      <c r="F121" s="66">
        <f t="shared" si="15"/>
        <v>7.6527777777777777</v>
      </c>
      <c r="G121" s="52">
        <v>14</v>
      </c>
      <c r="H121" s="52">
        <v>38</v>
      </c>
      <c r="I121" s="67" t="str">
        <f t="shared" si="16"/>
        <v>No</v>
      </c>
      <c r="J121" s="52">
        <v>3</v>
      </c>
      <c r="K121" s="52">
        <v>1</v>
      </c>
      <c r="L121" s="52">
        <v>1</v>
      </c>
      <c r="M121" s="16" t="s">
        <v>36</v>
      </c>
      <c r="N121" s="16" t="str">
        <f t="shared" si="17"/>
        <v>Midwest</v>
      </c>
    </row>
    <row r="122" spans="1:14" outlineLevel="2">
      <c r="A122" s="47">
        <v>1061</v>
      </c>
      <c r="B122" s="48">
        <v>41337</v>
      </c>
      <c r="C122" s="49" t="s">
        <v>18</v>
      </c>
      <c r="D122" s="50">
        <v>112238</v>
      </c>
      <c r="E122" s="51">
        <f t="shared" si="14"/>
        <v>53.960576923076921</v>
      </c>
      <c r="F122" s="66">
        <f t="shared" si="15"/>
        <v>1.825</v>
      </c>
      <c r="G122" s="52">
        <v>16</v>
      </c>
      <c r="H122" s="52">
        <v>28</v>
      </c>
      <c r="I122" s="67" t="str">
        <f t="shared" si="16"/>
        <v>No</v>
      </c>
      <c r="J122" s="52">
        <v>3</v>
      </c>
      <c r="K122" s="52">
        <v>1</v>
      </c>
      <c r="L122" s="52">
        <v>2</v>
      </c>
      <c r="M122" s="16" t="s">
        <v>36</v>
      </c>
      <c r="N122" s="16" t="str">
        <f t="shared" si="17"/>
        <v>Midwest</v>
      </c>
    </row>
    <row r="123" spans="1:14" outlineLevel="2">
      <c r="A123" s="47">
        <v>1069</v>
      </c>
      <c r="B123" s="48">
        <v>40577</v>
      </c>
      <c r="C123" s="49" t="s">
        <v>107</v>
      </c>
      <c r="D123" s="50">
        <v>179938</v>
      </c>
      <c r="E123" s="51">
        <f t="shared" si="14"/>
        <v>86.508653846153848</v>
      </c>
      <c r="F123" s="66">
        <f t="shared" si="15"/>
        <v>3.911111111111111</v>
      </c>
      <c r="G123" s="52">
        <v>16</v>
      </c>
      <c r="H123" s="52">
        <v>35</v>
      </c>
      <c r="I123" s="67" t="str">
        <f t="shared" si="16"/>
        <v>No</v>
      </c>
      <c r="J123" s="52">
        <v>2</v>
      </c>
      <c r="K123" s="52">
        <v>2</v>
      </c>
      <c r="L123" s="52">
        <v>1</v>
      </c>
      <c r="M123" s="16" t="s">
        <v>36</v>
      </c>
      <c r="N123" s="16" t="str">
        <f t="shared" si="17"/>
        <v>Midwest</v>
      </c>
    </row>
    <row r="124" spans="1:14" outlineLevel="2">
      <c r="A124" s="47">
        <v>1072</v>
      </c>
      <c r="B124" s="48">
        <v>38572</v>
      </c>
      <c r="C124" s="49" t="s">
        <v>107</v>
      </c>
      <c r="D124" s="50">
        <v>167019</v>
      </c>
      <c r="E124" s="51">
        <f t="shared" si="14"/>
        <v>80.297596153846158</v>
      </c>
      <c r="F124" s="66">
        <f t="shared" si="15"/>
        <v>9.3972222222222221</v>
      </c>
      <c r="G124" s="52">
        <v>19</v>
      </c>
      <c r="H124" s="52">
        <v>51</v>
      </c>
      <c r="I124" s="67" t="str">
        <f t="shared" si="16"/>
        <v>No</v>
      </c>
      <c r="J124" s="52">
        <v>3</v>
      </c>
      <c r="K124" s="52">
        <v>1</v>
      </c>
      <c r="L124" s="52">
        <v>1</v>
      </c>
      <c r="M124" s="16" t="s">
        <v>36</v>
      </c>
      <c r="N124" s="16" t="str">
        <f t="shared" si="17"/>
        <v>Midwest</v>
      </c>
    </row>
    <row r="125" spans="1:14" outlineLevel="2">
      <c r="A125" s="47">
        <v>1084</v>
      </c>
      <c r="B125" s="53">
        <v>36646</v>
      </c>
      <c r="C125" s="49" t="s">
        <v>94</v>
      </c>
      <c r="D125" s="50">
        <v>108771</v>
      </c>
      <c r="E125" s="51">
        <f t="shared" si="14"/>
        <v>52.293750000000003</v>
      </c>
      <c r="F125" s="66">
        <f t="shared" si="15"/>
        <v>14.666666666666666</v>
      </c>
      <c r="G125" s="52">
        <v>14</v>
      </c>
      <c r="H125" s="52">
        <v>52</v>
      </c>
      <c r="I125" s="67" t="str">
        <f t="shared" si="16"/>
        <v>Yes</v>
      </c>
      <c r="J125" s="52">
        <v>3</v>
      </c>
      <c r="K125" s="52">
        <v>1</v>
      </c>
      <c r="L125" s="52">
        <v>1</v>
      </c>
      <c r="M125" s="16" t="s">
        <v>36</v>
      </c>
      <c r="N125" s="16" t="str">
        <f t="shared" si="17"/>
        <v>Midwest</v>
      </c>
    </row>
    <row r="126" spans="1:14" outlineLevel="2">
      <c r="A126" s="47">
        <v>1106</v>
      </c>
      <c r="B126" s="53">
        <v>37385</v>
      </c>
      <c r="C126" s="49" t="s">
        <v>94</v>
      </c>
      <c r="D126" s="50">
        <v>115744</v>
      </c>
      <c r="E126" s="51">
        <f t="shared" si="14"/>
        <v>55.646153846153844</v>
      </c>
      <c r="F126" s="66">
        <f t="shared" si="15"/>
        <v>12.644444444444444</v>
      </c>
      <c r="G126" s="52">
        <v>14</v>
      </c>
      <c r="H126" s="52">
        <v>48</v>
      </c>
      <c r="I126" s="67" t="str">
        <f t="shared" si="16"/>
        <v>Yes</v>
      </c>
      <c r="J126" s="52">
        <v>1</v>
      </c>
      <c r="K126" s="52">
        <v>1</v>
      </c>
      <c r="L126" s="52">
        <v>1</v>
      </c>
      <c r="M126" s="16" t="s">
        <v>36</v>
      </c>
      <c r="N126" s="16" t="str">
        <f t="shared" si="17"/>
        <v>Midwest</v>
      </c>
    </row>
    <row r="127" spans="1:14" outlineLevel="2">
      <c r="A127" s="47">
        <v>1108</v>
      </c>
      <c r="B127" s="48">
        <v>39248</v>
      </c>
      <c r="C127" s="49" t="s">
        <v>109</v>
      </c>
      <c r="D127" s="50">
        <v>127403</v>
      </c>
      <c r="E127" s="51">
        <f t="shared" si="14"/>
        <v>61.251442307692308</v>
      </c>
      <c r="F127" s="66">
        <f t="shared" si="15"/>
        <v>7.5444444444444443</v>
      </c>
      <c r="G127" s="52">
        <v>16</v>
      </c>
      <c r="H127" s="52">
        <v>29</v>
      </c>
      <c r="I127" s="67" t="str">
        <f t="shared" si="16"/>
        <v>No</v>
      </c>
      <c r="J127" s="52">
        <v>3</v>
      </c>
      <c r="K127" s="52">
        <v>1</v>
      </c>
      <c r="L127" s="52">
        <v>2</v>
      </c>
      <c r="M127" s="16" t="s">
        <v>36</v>
      </c>
      <c r="N127" s="16" t="str">
        <f t="shared" si="17"/>
        <v>Midwest</v>
      </c>
    </row>
    <row r="128" spans="1:14" outlineLevel="2">
      <c r="A128" s="47">
        <v>1116</v>
      </c>
      <c r="B128" s="48">
        <v>39812</v>
      </c>
      <c r="C128" s="49" t="s">
        <v>94</v>
      </c>
      <c r="D128" s="50">
        <v>112235</v>
      </c>
      <c r="E128" s="51">
        <f t="shared" si="14"/>
        <v>53.959134615384613</v>
      </c>
      <c r="F128" s="66">
        <f t="shared" si="15"/>
        <v>6</v>
      </c>
      <c r="G128" s="52">
        <v>16</v>
      </c>
      <c r="H128" s="52">
        <v>34</v>
      </c>
      <c r="I128" s="67" t="str">
        <f t="shared" si="16"/>
        <v>No</v>
      </c>
      <c r="J128" s="52">
        <v>3</v>
      </c>
      <c r="K128" s="52">
        <v>1</v>
      </c>
      <c r="L128" s="52">
        <v>1</v>
      </c>
      <c r="M128" s="16" t="s">
        <v>36</v>
      </c>
      <c r="N128" s="16" t="str">
        <f t="shared" si="17"/>
        <v>Midwest</v>
      </c>
    </row>
    <row r="129" spans="1:14" outlineLevel="2">
      <c r="A129" s="47">
        <v>1119</v>
      </c>
      <c r="B129" s="48">
        <v>41136</v>
      </c>
      <c r="C129" s="49" t="s">
        <v>94</v>
      </c>
      <c r="D129" s="50">
        <v>121262</v>
      </c>
      <c r="E129" s="51">
        <f t="shared" si="14"/>
        <v>58.299038461538458</v>
      </c>
      <c r="F129" s="66">
        <f t="shared" si="15"/>
        <v>2.3777777777777778</v>
      </c>
      <c r="G129" s="52">
        <v>16</v>
      </c>
      <c r="H129" s="52">
        <v>22</v>
      </c>
      <c r="I129" s="67" t="str">
        <f t="shared" si="16"/>
        <v>No</v>
      </c>
      <c r="J129" s="52">
        <v>2</v>
      </c>
      <c r="K129" s="52">
        <v>1</v>
      </c>
      <c r="L129" s="52">
        <v>2</v>
      </c>
      <c r="M129" s="16" t="s">
        <v>36</v>
      </c>
      <c r="N129" s="16" t="str">
        <f t="shared" si="17"/>
        <v>Midwest</v>
      </c>
    </row>
    <row r="130" spans="1:14" outlineLevel="2">
      <c r="A130" s="47">
        <v>1136</v>
      </c>
      <c r="B130" s="48">
        <v>40891</v>
      </c>
      <c r="C130" s="49" t="s">
        <v>94</v>
      </c>
      <c r="D130" s="50">
        <v>82523</v>
      </c>
      <c r="E130" s="51">
        <f t="shared" si="14"/>
        <v>39.674519230769228</v>
      </c>
      <c r="F130" s="66">
        <f t="shared" si="15"/>
        <v>3.0472222222222221</v>
      </c>
      <c r="G130" s="52">
        <v>14</v>
      </c>
      <c r="H130" s="52">
        <v>24</v>
      </c>
      <c r="I130" s="67" t="str">
        <f t="shared" si="16"/>
        <v>No</v>
      </c>
      <c r="J130" s="52">
        <v>1</v>
      </c>
      <c r="K130" s="52">
        <v>1</v>
      </c>
      <c r="L130" s="52">
        <v>2</v>
      </c>
      <c r="M130" s="16" t="s">
        <v>36</v>
      </c>
      <c r="N130" s="16" t="str">
        <f t="shared" si="17"/>
        <v>Midwest</v>
      </c>
    </row>
    <row r="131" spans="1:14" outlineLevel="2">
      <c r="A131" s="47">
        <v>1140</v>
      </c>
      <c r="B131" s="48">
        <v>40004</v>
      </c>
      <c r="C131" s="49" t="s">
        <v>94</v>
      </c>
      <c r="D131" s="50">
        <v>85934</v>
      </c>
      <c r="E131" s="51">
        <f t="shared" si="14"/>
        <v>41.314423076923077</v>
      </c>
      <c r="F131" s="66">
        <f t="shared" si="15"/>
        <v>5.4749999999999996</v>
      </c>
      <c r="G131" s="52">
        <v>14</v>
      </c>
      <c r="H131" s="52">
        <v>32</v>
      </c>
      <c r="I131" s="67" t="str">
        <f t="shared" si="16"/>
        <v>No</v>
      </c>
      <c r="J131" s="52">
        <v>2</v>
      </c>
      <c r="K131" s="52">
        <v>1</v>
      </c>
      <c r="L131" s="52">
        <v>1</v>
      </c>
      <c r="M131" s="16" t="s">
        <v>36</v>
      </c>
      <c r="N131" s="16" t="str">
        <f t="shared" si="17"/>
        <v>Midwest</v>
      </c>
    </row>
    <row r="132" spans="1:14" outlineLevel="2">
      <c r="A132" s="47">
        <v>1141</v>
      </c>
      <c r="B132" s="48">
        <v>39982</v>
      </c>
      <c r="C132" s="49" t="s">
        <v>109</v>
      </c>
      <c r="D132" s="50">
        <v>75999</v>
      </c>
      <c r="E132" s="51">
        <f t="shared" si="14"/>
        <v>36.537980769230771</v>
      </c>
      <c r="F132" s="66">
        <f t="shared" si="15"/>
        <v>5.5361111111111114</v>
      </c>
      <c r="G132" s="52">
        <v>14</v>
      </c>
      <c r="H132" s="52">
        <v>24</v>
      </c>
      <c r="I132" s="67" t="str">
        <f t="shared" si="16"/>
        <v>No</v>
      </c>
      <c r="J132" s="52">
        <v>3</v>
      </c>
      <c r="K132" s="52">
        <v>1</v>
      </c>
      <c r="L132" s="52">
        <v>1</v>
      </c>
      <c r="M132" s="16" t="s">
        <v>36</v>
      </c>
      <c r="N132" s="16" t="str">
        <f t="shared" si="17"/>
        <v>Midwest</v>
      </c>
    </row>
    <row r="133" spans="1:14" outlineLevel="2">
      <c r="A133" s="47">
        <v>1145</v>
      </c>
      <c r="B133" s="48">
        <v>39860</v>
      </c>
      <c r="C133" s="49" t="s">
        <v>109</v>
      </c>
      <c r="D133" s="50">
        <v>75131</v>
      </c>
      <c r="E133" s="51">
        <f t="shared" si="14"/>
        <v>36.120673076923076</v>
      </c>
      <c r="F133" s="66">
        <f t="shared" si="15"/>
        <v>5.875</v>
      </c>
      <c r="G133" s="52">
        <v>14</v>
      </c>
      <c r="H133" s="52">
        <v>24</v>
      </c>
      <c r="I133" s="67" t="str">
        <f t="shared" si="16"/>
        <v>No</v>
      </c>
      <c r="J133" s="52">
        <v>2</v>
      </c>
      <c r="K133" s="52">
        <v>1</v>
      </c>
      <c r="L133" s="52">
        <v>2</v>
      </c>
      <c r="M133" s="16" t="s">
        <v>36</v>
      </c>
      <c r="N133" s="16" t="str">
        <f t="shared" si="17"/>
        <v>Midwest</v>
      </c>
    </row>
    <row r="134" spans="1:14" outlineLevel="2">
      <c r="A134" s="47">
        <v>1147</v>
      </c>
      <c r="B134" s="48">
        <v>38245</v>
      </c>
      <c r="C134" s="49" t="s">
        <v>94</v>
      </c>
      <c r="D134" s="50">
        <v>103327</v>
      </c>
      <c r="E134" s="51">
        <f t="shared" si="14"/>
        <v>49.676442307692305</v>
      </c>
      <c r="F134" s="66">
        <f t="shared" si="15"/>
        <v>10.294444444444444</v>
      </c>
      <c r="G134" s="52">
        <v>16</v>
      </c>
      <c r="H134" s="52">
        <v>45</v>
      </c>
      <c r="I134" s="67" t="str">
        <f t="shared" si="16"/>
        <v>Yes</v>
      </c>
      <c r="J134" s="52">
        <v>3</v>
      </c>
      <c r="K134" s="52">
        <v>1</v>
      </c>
      <c r="L134" s="52">
        <v>1</v>
      </c>
      <c r="M134" s="16" t="s">
        <v>36</v>
      </c>
      <c r="N134" s="16" t="str">
        <f t="shared" si="17"/>
        <v>Midwest</v>
      </c>
    </row>
    <row r="135" spans="1:14" outlineLevel="2">
      <c r="A135" s="47">
        <v>1150</v>
      </c>
      <c r="B135" s="48">
        <v>41390</v>
      </c>
      <c r="C135" s="49" t="s">
        <v>94</v>
      </c>
      <c r="D135" s="50">
        <v>80808</v>
      </c>
      <c r="E135" s="51">
        <f t="shared" si="14"/>
        <v>38.85</v>
      </c>
      <c r="F135" s="66">
        <f t="shared" si="15"/>
        <v>1.6805555555555556</v>
      </c>
      <c r="G135" s="52">
        <v>16</v>
      </c>
      <c r="H135" s="52">
        <v>21</v>
      </c>
      <c r="I135" s="67" t="str">
        <f t="shared" si="16"/>
        <v>No</v>
      </c>
      <c r="J135" s="52">
        <v>1</v>
      </c>
      <c r="K135" s="52">
        <v>1</v>
      </c>
      <c r="L135" s="52">
        <v>2</v>
      </c>
      <c r="M135" s="16" t="s">
        <v>36</v>
      </c>
      <c r="N135" s="16" t="str">
        <f t="shared" si="17"/>
        <v>Midwest</v>
      </c>
    </row>
    <row r="136" spans="1:14" outlineLevel="2">
      <c r="A136" s="47">
        <v>1153</v>
      </c>
      <c r="B136" s="48">
        <v>40944</v>
      </c>
      <c r="C136" s="49" t="s">
        <v>99</v>
      </c>
      <c r="D136" s="50">
        <v>154843</v>
      </c>
      <c r="E136" s="51">
        <f t="shared" si="14"/>
        <v>74.443749999999994</v>
      </c>
      <c r="F136" s="66">
        <f t="shared" si="15"/>
        <v>2.9055555555555554</v>
      </c>
      <c r="G136" s="52">
        <v>19</v>
      </c>
      <c r="H136" s="52">
        <v>30</v>
      </c>
      <c r="I136" s="67" t="str">
        <f t="shared" si="16"/>
        <v>No</v>
      </c>
      <c r="J136" s="52">
        <v>3</v>
      </c>
      <c r="K136" s="52">
        <v>1</v>
      </c>
      <c r="L136" s="52">
        <v>1</v>
      </c>
      <c r="M136" s="16" t="s">
        <v>36</v>
      </c>
      <c r="N136" s="16" t="str">
        <f t="shared" si="17"/>
        <v>Midwest</v>
      </c>
    </row>
    <row r="137" spans="1:14" outlineLevel="2">
      <c r="A137" s="47">
        <v>1156</v>
      </c>
      <c r="B137" s="48">
        <v>40684</v>
      </c>
      <c r="C137" s="49" t="s">
        <v>94</v>
      </c>
      <c r="D137" s="50">
        <v>83395</v>
      </c>
      <c r="E137" s="51">
        <f t="shared" si="14"/>
        <v>40.09375</v>
      </c>
      <c r="F137" s="66">
        <f t="shared" si="15"/>
        <v>3.6111111111111112</v>
      </c>
      <c r="G137" s="52">
        <v>16</v>
      </c>
      <c r="H137" s="52">
        <v>26</v>
      </c>
      <c r="I137" s="67" t="str">
        <f t="shared" si="16"/>
        <v>No</v>
      </c>
      <c r="J137" s="52">
        <v>3</v>
      </c>
      <c r="K137" s="52">
        <v>1</v>
      </c>
      <c r="L137" s="52">
        <v>2</v>
      </c>
      <c r="M137" s="16" t="s">
        <v>36</v>
      </c>
      <c r="N137" s="16" t="str">
        <f t="shared" si="17"/>
        <v>Midwest</v>
      </c>
    </row>
    <row r="138" spans="1:14" outlineLevel="2">
      <c r="A138" s="47">
        <v>1188</v>
      </c>
      <c r="B138" s="48">
        <v>39949</v>
      </c>
      <c r="C138" s="49" t="s">
        <v>107</v>
      </c>
      <c r="D138" s="50">
        <v>143198</v>
      </c>
      <c r="E138" s="51">
        <f t="shared" si="14"/>
        <v>68.845192307692301</v>
      </c>
      <c r="F138" s="66">
        <f t="shared" si="15"/>
        <v>5.625</v>
      </c>
      <c r="G138" s="52">
        <v>19</v>
      </c>
      <c r="H138" s="52">
        <v>38</v>
      </c>
      <c r="I138" s="67" t="str">
        <f t="shared" si="16"/>
        <v>No</v>
      </c>
      <c r="J138" s="52">
        <v>3</v>
      </c>
      <c r="K138" s="52">
        <v>1</v>
      </c>
      <c r="L138" s="52">
        <v>1</v>
      </c>
      <c r="M138" s="16" t="s">
        <v>36</v>
      </c>
      <c r="N138" s="16" t="str">
        <f t="shared" si="17"/>
        <v>Midwest</v>
      </c>
    </row>
    <row r="139" spans="1:14" outlineLevel="2">
      <c r="A139" s="47">
        <v>1190</v>
      </c>
      <c r="B139" s="53">
        <v>37385</v>
      </c>
      <c r="C139" s="49" t="s">
        <v>94</v>
      </c>
      <c r="D139" s="50">
        <v>105716</v>
      </c>
      <c r="E139" s="51">
        <f t="shared" si="14"/>
        <v>50.825000000000003</v>
      </c>
      <c r="F139" s="66">
        <f t="shared" si="15"/>
        <v>12.644444444444444</v>
      </c>
      <c r="G139" s="52">
        <v>14</v>
      </c>
      <c r="H139" s="52">
        <v>48</v>
      </c>
      <c r="I139" s="67" t="str">
        <f t="shared" si="16"/>
        <v>Yes</v>
      </c>
      <c r="J139" s="52">
        <v>1</v>
      </c>
      <c r="K139" s="52">
        <v>1</v>
      </c>
      <c r="L139" s="52">
        <v>1</v>
      </c>
      <c r="M139" s="16" t="s">
        <v>36</v>
      </c>
      <c r="N139" s="16" t="str">
        <f t="shared" si="17"/>
        <v>Midwest</v>
      </c>
    </row>
    <row r="140" spans="1:14" outlineLevel="2">
      <c r="A140" s="47">
        <v>1191</v>
      </c>
      <c r="B140" s="53">
        <v>36403</v>
      </c>
      <c r="C140" s="49" t="s">
        <v>94</v>
      </c>
      <c r="D140" s="50">
        <v>59147</v>
      </c>
      <c r="E140" s="51">
        <f t="shared" si="14"/>
        <v>28.436057692307692</v>
      </c>
      <c r="F140" s="66">
        <f t="shared" si="15"/>
        <v>15.333333333333334</v>
      </c>
      <c r="G140" s="52">
        <v>14</v>
      </c>
      <c r="H140" s="52">
        <v>53</v>
      </c>
      <c r="I140" s="67" t="str">
        <f t="shared" si="16"/>
        <v>Yes</v>
      </c>
      <c r="J140" s="52">
        <v>1</v>
      </c>
      <c r="K140" s="52">
        <v>1</v>
      </c>
      <c r="L140" s="52">
        <v>1</v>
      </c>
      <c r="M140" s="16" t="s">
        <v>36</v>
      </c>
      <c r="N140" s="16" t="str">
        <f t="shared" si="17"/>
        <v>Midwest</v>
      </c>
    </row>
    <row r="141" spans="1:14" outlineLevel="2">
      <c r="A141" s="47">
        <v>1196</v>
      </c>
      <c r="B141" s="48">
        <v>40064</v>
      </c>
      <c r="C141" s="49" t="s">
        <v>94</v>
      </c>
      <c r="D141" s="50">
        <v>135327</v>
      </c>
      <c r="E141" s="51">
        <f t="shared" si="14"/>
        <v>65.061057692307699</v>
      </c>
      <c r="F141" s="66">
        <f t="shared" si="15"/>
        <v>5.3138888888888891</v>
      </c>
      <c r="G141" s="52">
        <v>16</v>
      </c>
      <c r="H141" s="52">
        <v>30</v>
      </c>
      <c r="I141" s="67" t="str">
        <f t="shared" si="16"/>
        <v>No</v>
      </c>
      <c r="J141" s="52">
        <v>3</v>
      </c>
      <c r="K141" s="52">
        <v>1</v>
      </c>
      <c r="L141" s="52">
        <v>1</v>
      </c>
      <c r="M141" s="16" t="s">
        <v>36</v>
      </c>
      <c r="N141" s="16" t="str">
        <f t="shared" si="17"/>
        <v>Midwest</v>
      </c>
    </row>
    <row r="142" spans="1:14" outlineLevel="2">
      <c r="A142" s="47">
        <v>1201</v>
      </c>
      <c r="B142" s="48">
        <v>39661</v>
      </c>
      <c r="C142" s="49" t="s">
        <v>94</v>
      </c>
      <c r="D142" s="50">
        <v>143003</v>
      </c>
      <c r="E142" s="51">
        <f t="shared" si="14"/>
        <v>68.751442307692301</v>
      </c>
      <c r="F142" s="66">
        <f t="shared" si="15"/>
        <v>6.416666666666667</v>
      </c>
      <c r="G142" s="52">
        <v>16</v>
      </c>
      <c r="H142" s="52">
        <v>35</v>
      </c>
      <c r="I142" s="67" t="str">
        <f t="shared" si="16"/>
        <v>No</v>
      </c>
      <c r="J142" s="52">
        <v>3</v>
      </c>
      <c r="K142" s="52">
        <v>1</v>
      </c>
      <c r="L142" s="52">
        <v>1</v>
      </c>
      <c r="M142" s="16" t="s">
        <v>36</v>
      </c>
      <c r="N142" s="16" t="str">
        <f t="shared" si="17"/>
        <v>Midwest</v>
      </c>
    </row>
    <row r="143" spans="1:14" outlineLevel="2">
      <c r="A143" s="47">
        <v>1220</v>
      </c>
      <c r="B143" s="48">
        <v>36631</v>
      </c>
      <c r="C143" s="49" t="s">
        <v>99</v>
      </c>
      <c r="D143" s="50">
        <v>143377</v>
      </c>
      <c r="E143" s="51">
        <f t="shared" si="14"/>
        <v>68.931250000000006</v>
      </c>
      <c r="F143" s="66">
        <f t="shared" si="15"/>
        <v>14.71111111111111</v>
      </c>
      <c r="G143" s="52">
        <v>16</v>
      </c>
      <c r="H143" s="52">
        <v>55</v>
      </c>
      <c r="I143" s="67" t="str">
        <f t="shared" si="16"/>
        <v>Yes</v>
      </c>
      <c r="J143" s="52">
        <v>1</v>
      </c>
      <c r="K143" s="52">
        <v>2</v>
      </c>
      <c r="L143" s="52">
        <v>1</v>
      </c>
      <c r="M143" s="16" t="s">
        <v>36</v>
      </c>
      <c r="N143" s="16" t="str">
        <f t="shared" si="17"/>
        <v>Midwest</v>
      </c>
    </row>
    <row r="144" spans="1:14" outlineLevel="2">
      <c r="A144" s="47">
        <v>1226</v>
      </c>
      <c r="B144" s="48">
        <v>39235</v>
      </c>
      <c r="C144" s="49" t="s">
        <v>109</v>
      </c>
      <c r="D144" s="50">
        <v>127435</v>
      </c>
      <c r="E144" s="51">
        <f t="shared" si="14"/>
        <v>61.26682692307692</v>
      </c>
      <c r="F144" s="66">
        <f t="shared" si="15"/>
        <v>7.5805555555555557</v>
      </c>
      <c r="G144" s="52">
        <v>16</v>
      </c>
      <c r="H144" s="52">
        <v>29</v>
      </c>
      <c r="I144" s="67" t="str">
        <f t="shared" si="16"/>
        <v>No</v>
      </c>
      <c r="J144" s="52">
        <v>1</v>
      </c>
      <c r="K144" s="52">
        <v>1</v>
      </c>
      <c r="L144" s="52">
        <v>1</v>
      </c>
      <c r="M144" s="16" t="s">
        <v>36</v>
      </c>
      <c r="N144" s="16" t="str">
        <f t="shared" si="17"/>
        <v>Midwest</v>
      </c>
    </row>
    <row r="145" spans="1:14" outlineLevel="2">
      <c r="A145" s="47">
        <v>1227</v>
      </c>
      <c r="B145" s="48">
        <v>36649</v>
      </c>
      <c r="C145" s="49" t="s">
        <v>96</v>
      </c>
      <c r="D145" s="50">
        <v>85234</v>
      </c>
      <c r="E145" s="51">
        <f t="shared" ref="E145:E176" si="18">D145/2080</f>
        <v>40.977884615384617</v>
      </c>
      <c r="F145" s="66">
        <f t="shared" ref="F145:F176" si="19">YEARFRAC($F$9,B145)</f>
        <v>14.661111111111111</v>
      </c>
      <c r="G145" s="52">
        <v>14</v>
      </c>
      <c r="H145" s="52">
        <v>45</v>
      </c>
      <c r="I145" s="67" t="str">
        <f t="shared" ref="I145:I176" si="20">IF(F145&gt;10,"Yes","No")</f>
        <v>Yes</v>
      </c>
      <c r="J145" s="52">
        <v>3</v>
      </c>
      <c r="K145" s="52">
        <v>1</v>
      </c>
      <c r="L145" s="52">
        <v>1</v>
      </c>
      <c r="M145" s="16" t="s">
        <v>36</v>
      </c>
      <c r="N145" s="16" t="str">
        <f t="shared" si="17"/>
        <v>Midwest</v>
      </c>
    </row>
    <row r="146" spans="1:14" outlineLevel="2">
      <c r="A146" s="47">
        <v>1232</v>
      </c>
      <c r="B146" s="48">
        <v>40371</v>
      </c>
      <c r="C146" s="49" t="s">
        <v>97</v>
      </c>
      <c r="D146" s="50">
        <v>67456</v>
      </c>
      <c r="E146" s="51">
        <f t="shared" si="18"/>
        <v>32.430769230769229</v>
      </c>
      <c r="F146" s="66">
        <f t="shared" si="19"/>
        <v>4.4694444444444441</v>
      </c>
      <c r="G146" s="52">
        <v>12</v>
      </c>
      <c r="H146" s="52">
        <v>28</v>
      </c>
      <c r="I146" s="67" t="str">
        <f t="shared" si="20"/>
        <v>No</v>
      </c>
      <c r="J146" s="52">
        <v>3</v>
      </c>
      <c r="K146" s="52">
        <v>1</v>
      </c>
      <c r="L146" s="52">
        <v>1</v>
      </c>
      <c r="M146" s="16" t="s">
        <v>36</v>
      </c>
      <c r="N146" s="16" t="str">
        <f t="shared" si="17"/>
        <v>Midwest</v>
      </c>
    </row>
    <row r="147" spans="1:14" outlineLevel="2">
      <c r="A147" s="47">
        <v>1237</v>
      </c>
      <c r="B147" s="48">
        <v>39302</v>
      </c>
      <c r="C147" s="49" t="s">
        <v>94</v>
      </c>
      <c r="D147" s="50">
        <v>86904</v>
      </c>
      <c r="E147" s="51">
        <f t="shared" si="18"/>
        <v>41.780769230769231</v>
      </c>
      <c r="F147" s="66">
        <f t="shared" si="19"/>
        <v>7.3972222222222221</v>
      </c>
      <c r="G147" s="52">
        <v>14</v>
      </c>
      <c r="H147" s="52">
        <v>38</v>
      </c>
      <c r="I147" s="67" t="str">
        <f t="shared" si="20"/>
        <v>No</v>
      </c>
      <c r="J147" s="52">
        <v>1</v>
      </c>
      <c r="K147" s="52">
        <v>1</v>
      </c>
      <c r="L147" s="52">
        <v>1</v>
      </c>
      <c r="M147" s="16" t="s">
        <v>36</v>
      </c>
      <c r="N147" s="16" t="str">
        <f t="shared" ref="N147:N178" si="21">VLOOKUP(M147,$F$4:$G$425,2,FALSE)</f>
        <v>Midwest</v>
      </c>
    </row>
    <row r="148" spans="1:14" outlineLevel="2">
      <c r="A148" s="47">
        <v>1246</v>
      </c>
      <c r="B148" s="48">
        <v>36734</v>
      </c>
      <c r="C148" s="49" t="s">
        <v>99</v>
      </c>
      <c r="D148" s="50">
        <v>142315</v>
      </c>
      <c r="E148" s="51">
        <f t="shared" si="18"/>
        <v>68.42067307692308</v>
      </c>
      <c r="F148" s="66">
        <f t="shared" si="19"/>
        <v>14.427777777777777</v>
      </c>
      <c r="G148" s="52">
        <v>19</v>
      </c>
      <c r="H148" s="52">
        <v>54</v>
      </c>
      <c r="I148" s="67" t="str">
        <f t="shared" si="20"/>
        <v>Yes</v>
      </c>
      <c r="J148" s="52">
        <v>3</v>
      </c>
      <c r="K148" s="52">
        <v>2</v>
      </c>
      <c r="L148" s="52">
        <v>1</v>
      </c>
      <c r="M148" s="16" t="s">
        <v>36</v>
      </c>
      <c r="N148" s="16" t="str">
        <f t="shared" si="21"/>
        <v>Midwest</v>
      </c>
    </row>
    <row r="149" spans="1:14" outlineLevel="2">
      <c r="A149" s="47">
        <v>1261</v>
      </c>
      <c r="B149" s="48">
        <v>41377</v>
      </c>
      <c r="C149" s="49" t="s">
        <v>94</v>
      </c>
      <c r="D149" s="50">
        <v>80165</v>
      </c>
      <c r="E149" s="51">
        <f t="shared" si="18"/>
        <v>38.540865384615387</v>
      </c>
      <c r="F149" s="66">
        <f t="shared" si="19"/>
        <v>1.7166666666666666</v>
      </c>
      <c r="G149" s="52">
        <v>14</v>
      </c>
      <c r="H149" s="52">
        <v>20</v>
      </c>
      <c r="I149" s="67" t="str">
        <f t="shared" si="20"/>
        <v>No</v>
      </c>
      <c r="J149" s="52">
        <v>3</v>
      </c>
      <c r="K149" s="52">
        <v>1</v>
      </c>
      <c r="L149" s="52">
        <v>2</v>
      </c>
      <c r="M149" s="16" t="s">
        <v>36</v>
      </c>
      <c r="N149" s="16" t="str">
        <f t="shared" si="21"/>
        <v>Midwest</v>
      </c>
    </row>
    <row r="150" spans="1:14" outlineLevel="2">
      <c r="A150" s="47">
        <v>1262</v>
      </c>
      <c r="B150" s="48">
        <v>39966</v>
      </c>
      <c r="C150" s="49" t="s">
        <v>99</v>
      </c>
      <c r="D150" s="50">
        <v>148014</v>
      </c>
      <c r="E150" s="51">
        <f t="shared" si="18"/>
        <v>71.160576923076917</v>
      </c>
      <c r="F150" s="66">
        <f t="shared" si="19"/>
        <v>5.5805555555555557</v>
      </c>
      <c r="G150" s="52">
        <v>19</v>
      </c>
      <c r="H150" s="52">
        <v>33</v>
      </c>
      <c r="I150" s="67" t="str">
        <f t="shared" si="20"/>
        <v>No</v>
      </c>
      <c r="J150" s="52">
        <v>1</v>
      </c>
      <c r="K150" s="52">
        <v>2</v>
      </c>
      <c r="L150" s="52">
        <v>2</v>
      </c>
      <c r="M150" s="16" t="s">
        <v>36</v>
      </c>
      <c r="N150" s="16" t="str">
        <f t="shared" si="21"/>
        <v>Midwest</v>
      </c>
    </row>
    <row r="151" spans="1:14" outlineLevel="2">
      <c r="A151" s="47">
        <v>1267</v>
      </c>
      <c r="B151" s="53">
        <v>39483</v>
      </c>
      <c r="C151" s="49" t="s">
        <v>94</v>
      </c>
      <c r="D151" s="50">
        <v>94747</v>
      </c>
      <c r="E151" s="51">
        <f t="shared" si="18"/>
        <v>45.551442307692305</v>
      </c>
      <c r="F151" s="66">
        <f t="shared" si="19"/>
        <v>6.9055555555555559</v>
      </c>
      <c r="G151" s="52">
        <v>14</v>
      </c>
      <c r="H151" s="52">
        <v>35</v>
      </c>
      <c r="I151" s="67" t="str">
        <f t="shared" si="20"/>
        <v>No</v>
      </c>
      <c r="J151" s="52">
        <v>2</v>
      </c>
      <c r="K151" s="52">
        <v>1</v>
      </c>
      <c r="L151" s="52">
        <v>1</v>
      </c>
      <c r="M151" s="16" t="s">
        <v>36</v>
      </c>
      <c r="N151" s="16" t="str">
        <f t="shared" si="21"/>
        <v>Midwest</v>
      </c>
    </row>
    <row r="152" spans="1:14" outlineLevel="2">
      <c r="A152" s="47">
        <v>1290</v>
      </c>
      <c r="B152" s="48">
        <v>39012</v>
      </c>
      <c r="C152" s="49" t="s">
        <v>94</v>
      </c>
      <c r="D152" s="50">
        <v>100078</v>
      </c>
      <c r="E152" s="51">
        <f t="shared" si="18"/>
        <v>48.114423076923075</v>
      </c>
      <c r="F152" s="66">
        <f t="shared" si="19"/>
        <v>8.1916666666666664</v>
      </c>
      <c r="G152" s="52">
        <v>16</v>
      </c>
      <c r="H152" s="52">
        <v>40</v>
      </c>
      <c r="I152" s="67" t="str">
        <f t="shared" si="20"/>
        <v>No</v>
      </c>
      <c r="J152" s="52">
        <v>1</v>
      </c>
      <c r="K152" s="52">
        <v>1</v>
      </c>
      <c r="L152" s="52">
        <v>1</v>
      </c>
      <c r="M152" s="16" t="s">
        <v>36</v>
      </c>
      <c r="N152" s="16" t="str">
        <f t="shared" si="21"/>
        <v>Midwest</v>
      </c>
    </row>
    <row r="153" spans="1:14" outlineLevel="2">
      <c r="A153" s="47">
        <v>1297</v>
      </c>
      <c r="B153" s="48">
        <v>40436</v>
      </c>
      <c r="C153" s="49" t="s">
        <v>96</v>
      </c>
      <c r="D153" s="50">
        <v>112765</v>
      </c>
      <c r="E153" s="51">
        <f t="shared" si="18"/>
        <v>54.213942307692307</v>
      </c>
      <c r="F153" s="66">
        <f t="shared" si="19"/>
        <v>4.2944444444444443</v>
      </c>
      <c r="G153" s="52">
        <v>14</v>
      </c>
      <c r="H153" s="52">
        <v>29</v>
      </c>
      <c r="I153" s="67" t="str">
        <f t="shared" si="20"/>
        <v>No</v>
      </c>
      <c r="J153" s="52">
        <v>4</v>
      </c>
      <c r="K153" s="52">
        <v>2</v>
      </c>
      <c r="L153" s="52">
        <v>1</v>
      </c>
      <c r="M153" s="16" t="s">
        <v>36</v>
      </c>
      <c r="N153" s="16" t="str">
        <f t="shared" si="21"/>
        <v>Midwest</v>
      </c>
    </row>
    <row r="154" spans="1:14" outlineLevel="2">
      <c r="A154" s="47">
        <v>1299</v>
      </c>
      <c r="B154" s="48">
        <v>38509</v>
      </c>
      <c r="C154" s="49" t="s">
        <v>99</v>
      </c>
      <c r="D154" s="50">
        <v>169628</v>
      </c>
      <c r="E154" s="51">
        <f t="shared" si="18"/>
        <v>81.551923076923075</v>
      </c>
      <c r="F154" s="66">
        <f t="shared" si="19"/>
        <v>9.5694444444444446</v>
      </c>
      <c r="G154" s="52">
        <v>16</v>
      </c>
      <c r="H154" s="52">
        <v>41</v>
      </c>
      <c r="I154" s="67" t="str">
        <f t="shared" si="20"/>
        <v>No</v>
      </c>
      <c r="J154" s="52">
        <v>3</v>
      </c>
      <c r="K154" s="52">
        <v>1</v>
      </c>
      <c r="L154" s="52">
        <v>2</v>
      </c>
      <c r="M154" s="16" t="s">
        <v>36</v>
      </c>
      <c r="N154" s="16" t="str">
        <f t="shared" si="21"/>
        <v>Midwest</v>
      </c>
    </row>
    <row r="155" spans="1:14" outlineLevel="2">
      <c r="A155" s="47">
        <v>1304</v>
      </c>
      <c r="B155" s="48">
        <v>37072</v>
      </c>
      <c r="C155" s="49" t="s">
        <v>19</v>
      </c>
      <c r="D155" s="50">
        <v>88698</v>
      </c>
      <c r="E155" s="51">
        <f t="shared" si="18"/>
        <v>42.643269230769228</v>
      </c>
      <c r="F155" s="66">
        <f t="shared" si="19"/>
        <v>13.5</v>
      </c>
      <c r="G155" s="52">
        <v>14</v>
      </c>
      <c r="H155" s="52">
        <v>43</v>
      </c>
      <c r="I155" s="67" t="str">
        <f t="shared" si="20"/>
        <v>Yes</v>
      </c>
      <c r="J155" s="52">
        <v>2</v>
      </c>
      <c r="K155" s="52">
        <v>2</v>
      </c>
      <c r="L155" s="52">
        <v>1</v>
      </c>
      <c r="M155" s="16" t="s">
        <v>36</v>
      </c>
      <c r="N155" s="16" t="str">
        <f t="shared" si="21"/>
        <v>Midwest</v>
      </c>
    </row>
    <row r="156" spans="1:14" outlineLevel="2">
      <c r="A156" s="47">
        <v>1314</v>
      </c>
      <c r="B156" s="53">
        <v>39469</v>
      </c>
      <c r="C156" s="49" t="s">
        <v>94</v>
      </c>
      <c r="D156" s="50">
        <v>84765</v>
      </c>
      <c r="E156" s="51">
        <f t="shared" si="18"/>
        <v>40.752403846153847</v>
      </c>
      <c r="F156" s="66">
        <f t="shared" si="19"/>
        <v>6.9416666666666664</v>
      </c>
      <c r="G156" s="52">
        <v>14</v>
      </c>
      <c r="H156" s="52">
        <v>35</v>
      </c>
      <c r="I156" s="67" t="str">
        <f t="shared" si="20"/>
        <v>No</v>
      </c>
      <c r="J156" s="52">
        <v>1</v>
      </c>
      <c r="K156" s="52">
        <v>1</v>
      </c>
      <c r="L156" s="52">
        <v>1</v>
      </c>
      <c r="M156" s="16" t="s">
        <v>36</v>
      </c>
      <c r="N156" s="16" t="str">
        <f t="shared" si="21"/>
        <v>Midwest</v>
      </c>
    </row>
    <row r="157" spans="1:14" outlineLevel="2">
      <c r="A157" s="47">
        <v>1315</v>
      </c>
      <c r="B157" s="48">
        <v>39128</v>
      </c>
      <c r="C157" s="49" t="s">
        <v>94</v>
      </c>
      <c r="D157" s="50">
        <v>89672</v>
      </c>
      <c r="E157" s="51">
        <f t="shared" si="18"/>
        <v>43.111538461538458</v>
      </c>
      <c r="F157" s="66">
        <f t="shared" si="19"/>
        <v>7.8777777777777782</v>
      </c>
      <c r="G157" s="52">
        <v>14</v>
      </c>
      <c r="H157" s="52">
        <v>39</v>
      </c>
      <c r="I157" s="67" t="str">
        <f t="shared" si="20"/>
        <v>No</v>
      </c>
      <c r="J157" s="52">
        <v>3</v>
      </c>
      <c r="K157" s="52">
        <v>1</v>
      </c>
      <c r="L157" s="52">
        <v>1</v>
      </c>
      <c r="M157" s="16" t="s">
        <v>36</v>
      </c>
      <c r="N157" s="16" t="str">
        <f t="shared" si="21"/>
        <v>Midwest</v>
      </c>
    </row>
    <row r="158" spans="1:14" outlineLevel="2">
      <c r="A158" s="47">
        <v>1318</v>
      </c>
      <c r="B158" s="48">
        <v>39982</v>
      </c>
      <c r="C158" s="49" t="s">
        <v>109</v>
      </c>
      <c r="D158" s="50">
        <v>86351</v>
      </c>
      <c r="E158" s="51">
        <f t="shared" si="18"/>
        <v>41.51490384615385</v>
      </c>
      <c r="F158" s="66">
        <f t="shared" si="19"/>
        <v>5.5361111111111114</v>
      </c>
      <c r="G158" s="52">
        <v>14</v>
      </c>
      <c r="H158" s="52">
        <v>27</v>
      </c>
      <c r="I158" s="67" t="str">
        <f t="shared" si="20"/>
        <v>No</v>
      </c>
      <c r="J158" s="52">
        <v>4</v>
      </c>
      <c r="K158" s="52">
        <v>1</v>
      </c>
      <c r="L158" s="52">
        <v>2</v>
      </c>
      <c r="M158" s="16" t="s">
        <v>36</v>
      </c>
      <c r="N158" s="16" t="str">
        <f t="shared" si="21"/>
        <v>Midwest</v>
      </c>
    </row>
    <row r="159" spans="1:14" outlineLevel="2">
      <c r="A159" s="47">
        <v>1323</v>
      </c>
      <c r="B159" s="48">
        <v>38388</v>
      </c>
      <c r="C159" s="49" t="s">
        <v>94</v>
      </c>
      <c r="D159" s="50">
        <v>102235</v>
      </c>
      <c r="E159" s="51">
        <f t="shared" si="18"/>
        <v>49.151442307692307</v>
      </c>
      <c r="F159" s="66">
        <f t="shared" si="19"/>
        <v>9.905555555555555</v>
      </c>
      <c r="G159" s="52">
        <v>14</v>
      </c>
      <c r="H159" s="52">
        <v>44</v>
      </c>
      <c r="I159" s="67" t="str">
        <f t="shared" si="20"/>
        <v>No</v>
      </c>
      <c r="J159" s="52">
        <v>4</v>
      </c>
      <c r="K159" s="52">
        <v>1</v>
      </c>
      <c r="L159" s="52">
        <v>2</v>
      </c>
      <c r="M159" s="16" t="s">
        <v>36</v>
      </c>
      <c r="N159" s="16" t="str">
        <f t="shared" si="21"/>
        <v>Midwest</v>
      </c>
    </row>
    <row r="160" spans="1:14" outlineLevel="2">
      <c r="A160" s="47">
        <v>1343</v>
      </c>
      <c r="B160" s="48">
        <v>40283</v>
      </c>
      <c r="C160" s="49" t="s">
        <v>109</v>
      </c>
      <c r="D160" s="50">
        <v>71897</v>
      </c>
      <c r="E160" s="51">
        <f t="shared" si="18"/>
        <v>34.565865384615385</v>
      </c>
      <c r="F160" s="66">
        <f t="shared" si="19"/>
        <v>4.7111111111111112</v>
      </c>
      <c r="G160" s="52">
        <v>16</v>
      </c>
      <c r="H160" s="52">
        <v>22</v>
      </c>
      <c r="I160" s="67" t="str">
        <f t="shared" si="20"/>
        <v>No</v>
      </c>
      <c r="J160" s="52">
        <v>1</v>
      </c>
      <c r="K160" s="52">
        <v>1</v>
      </c>
      <c r="L160" s="52">
        <v>2</v>
      </c>
      <c r="M160" s="16" t="s">
        <v>36</v>
      </c>
      <c r="N160" s="16" t="str">
        <f t="shared" si="21"/>
        <v>Midwest</v>
      </c>
    </row>
    <row r="161" spans="1:14" outlineLevel="2">
      <c r="A161" s="47">
        <v>1343</v>
      </c>
      <c r="B161" s="48">
        <v>39434</v>
      </c>
      <c r="C161" s="49" t="s">
        <v>94</v>
      </c>
      <c r="D161" s="50">
        <v>104860</v>
      </c>
      <c r="E161" s="51">
        <f t="shared" si="18"/>
        <v>50.41346153846154</v>
      </c>
      <c r="F161" s="66">
        <f t="shared" si="19"/>
        <v>7.0361111111111114</v>
      </c>
      <c r="G161" s="52">
        <v>16</v>
      </c>
      <c r="H161" s="52">
        <v>36</v>
      </c>
      <c r="I161" s="67" t="str">
        <f t="shared" si="20"/>
        <v>No</v>
      </c>
      <c r="J161" s="52">
        <v>1</v>
      </c>
      <c r="K161" s="52">
        <v>1</v>
      </c>
      <c r="L161" s="52">
        <v>1</v>
      </c>
      <c r="M161" s="16" t="s">
        <v>36</v>
      </c>
      <c r="N161" s="16" t="str">
        <f t="shared" si="21"/>
        <v>Midwest</v>
      </c>
    </row>
    <row r="162" spans="1:14" outlineLevel="2">
      <c r="A162" s="47">
        <v>1365</v>
      </c>
      <c r="B162" s="48">
        <v>38462</v>
      </c>
      <c r="C162" s="49" t="s">
        <v>94</v>
      </c>
      <c r="D162" s="50">
        <v>101431</v>
      </c>
      <c r="E162" s="51">
        <f t="shared" si="18"/>
        <v>48.76490384615385</v>
      </c>
      <c r="F162" s="66">
        <f t="shared" si="19"/>
        <v>9.6972222222222229</v>
      </c>
      <c r="G162" s="52">
        <v>14</v>
      </c>
      <c r="H162" s="52">
        <v>44</v>
      </c>
      <c r="I162" s="67" t="str">
        <f t="shared" si="20"/>
        <v>No</v>
      </c>
      <c r="J162" s="52">
        <v>1</v>
      </c>
      <c r="K162" s="52">
        <v>1</v>
      </c>
      <c r="L162" s="52">
        <v>2</v>
      </c>
      <c r="M162" s="16" t="s">
        <v>36</v>
      </c>
      <c r="N162" s="16" t="str">
        <f t="shared" si="21"/>
        <v>Midwest</v>
      </c>
    </row>
    <row r="163" spans="1:14" outlineLevel="2">
      <c r="A163" s="47">
        <v>1381</v>
      </c>
      <c r="B163" s="48">
        <v>40474</v>
      </c>
      <c r="C163" s="49" t="s">
        <v>101</v>
      </c>
      <c r="D163" s="50">
        <v>132181</v>
      </c>
      <c r="E163" s="51">
        <f t="shared" si="18"/>
        <v>63.548557692307689</v>
      </c>
      <c r="F163" s="66">
        <f t="shared" si="19"/>
        <v>4.1888888888888891</v>
      </c>
      <c r="G163" s="52">
        <v>16</v>
      </c>
      <c r="H163" s="52">
        <v>52</v>
      </c>
      <c r="I163" s="67" t="str">
        <f t="shared" si="20"/>
        <v>No</v>
      </c>
      <c r="J163" s="52">
        <v>3</v>
      </c>
      <c r="K163" s="52">
        <v>1</v>
      </c>
      <c r="L163" s="52">
        <v>1</v>
      </c>
      <c r="M163" s="16" t="s">
        <v>36</v>
      </c>
      <c r="N163" s="16" t="str">
        <f t="shared" si="21"/>
        <v>Midwest</v>
      </c>
    </row>
    <row r="164" spans="1:14" outlineLevel="2">
      <c r="A164" s="47">
        <v>1388</v>
      </c>
      <c r="B164" s="48">
        <v>39434</v>
      </c>
      <c r="C164" s="49" t="s">
        <v>94</v>
      </c>
      <c r="D164" s="50">
        <v>145130</v>
      </c>
      <c r="E164" s="51">
        <f t="shared" si="18"/>
        <v>69.774038461538467</v>
      </c>
      <c r="F164" s="66">
        <f t="shared" si="19"/>
        <v>7.0361111111111114</v>
      </c>
      <c r="G164" s="52">
        <v>16</v>
      </c>
      <c r="H164" s="52">
        <v>36</v>
      </c>
      <c r="I164" s="67" t="str">
        <f t="shared" si="20"/>
        <v>No</v>
      </c>
      <c r="J164" s="52">
        <v>1</v>
      </c>
      <c r="K164" s="52">
        <v>1</v>
      </c>
      <c r="L164" s="52">
        <v>2</v>
      </c>
      <c r="M164" s="16" t="s">
        <v>36</v>
      </c>
      <c r="N164" s="16" t="str">
        <f t="shared" si="21"/>
        <v>Midwest</v>
      </c>
    </row>
    <row r="165" spans="1:14" outlineLevel="2">
      <c r="A165" s="47">
        <v>1389</v>
      </c>
      <c r="B165" s="48">
        <v>38556</v>
      </c>
      <c r="C165" s="49" t="s">
        <v>94</v>
      </c>
      <c r="D165" s="50">
        <v>100914</v>
      </c>
      <c r="E165" s="51">
        <f t="shared" si="18"/>
        <v>48.51634615384615</v>
      </c>
      <c r="F165" s="66">
        <f t="shared" si="19"/>
        <v>9.4388888888888882</v>
      </c>
      <c r="G165" s="52">
        <v>16</v>
      </c>
      <c r="H165" s="52">
        <v>43</v>
      </c>
      <c r="I165" s="67" t="str">
        <f t="shared" si="20"/>
        <v>No</v>
      </c>
      <c r="J165" s="52">
        <v>3</v>
      </c>
      <c r="K165" s="52">
        <v>1</v>
      </c>
      <c r="L165" s="52">
        <v>1</v>
      </c>
      <c r="M165" s="16" t="s">
        <v>36</v>
      </c>
      <c r="N165" s="16" t="str">
        <f t="shared" si="21"/>
        <v>Midwest</v>
      </c>
    </row>
    <row r="166" spans="1:14" outlineLevel="2">
      <c r="A166" s="47">
        <v>1394</v>
      </c>
      <c r="B166" s="48">
        <v>36646</v>
      </c>
      <c r="C166" s="49" t="s">
        <v>94</v>
      </c>
      <c r="D166" s="50">
        <v>118640</v>
      </c>
      <c r="E166" s="51">
        <f t="shared" si="18"/>
        <v>57.03846153846154</v>
      </c>
      <c r="F166" s="66">
        <f t="shared" si="19"/>
        <v>14.666666666666666</v>
      </c>
      <c r="G166" s="52">
        <v>16</v>
      </c>
      <c r="H166" s="52">
        <v>51</v>
      </c>
      <c r="I166" s="67" t="str">
        <f t="shared" si="20"/>
        <v>Yes</v>
      </c>
      <c r="J166" s="52">
        <v>1</v>
      </c>
      <c r="K166" s="52">
        <v>1</v>
      </c>
      <c r="L166" s="52">
        <v>1</v>
      </c>
      <c r="M166" s="16" t="s">
        <v>36</v>
      </c>
      <c r="N166" s="16" t="str">
        <f t="shared" si="21"/>
        <v>Midwest</v>
      </c>
    </row>
    <row r="167" spans="1:14" outlineLevel="2">
      <c r="A167" s="47">
        <v>1402</v>
      </c>
      <c r="B167" s="48">
        <v>40772</v>
      </c>
      <c r="C167" s="49" t="s">
        <v>94</v>
      </c>
      <c r="D167" s="50">
        <v>82812</v>
      </c>
      <c r="E167" s="51">
        <f t="shared" si="18"/>
        <v>39.813461538461539</v>
      </c>
      <c r="F167" s="66">
        <f t="shared" si="19"/>
        <v>3.3722222222222222</v>
      </c>
      <c r="G167" s="52">
        <v>16</v>
      </c>
      <c r="H167" s="52">
        <v>26</v>
      </c>
      <c r="I167" s="67" t="str">
        <f t="shared" si="20"/>
        <v>No</v>
      </c>
      <c r="J167" s="52">
        <v>4</v>
      </c>
      <c r="K167" s="52">
        <v>1</v>
      </c>
      <c r="L167" s="52">
        <v>1</v>
      </c>
      <c r="M167" s="16" t="s">
        <v>36</v>
      </c>
      <c r="N167" s="16" t="str">
        <f t="shared" si="21"/>
        <v>Midwest</v>
      </c>
    </row>
    <row r="168" spans="1:14" outlineLevel="2">
      <c r="A168" s="47">
        <v>1403</v>
      </c>
      <c r="B168" s="48">
        <v>40513</v>
      </c>
      <c r="C168" s="49" t="s">
        <v>101</v>
      </c>
      <c r="D168" s="50">
        <v>121265</v>
      </c>
      <c r="E168" s="51">
        <f t="shared" si="18"/>
        <v>58.300480769230766</v>
      </c>
      <c r="F168" s="66">
        <f t="shared" si="19"/>
        <v>4.083333333333333</v>
      </c>
      <c r="G168" s="52">
        <v>16</v>
      </c>
      <c r="H168" s="52">
        <v>42</v>
      </c>
      <c r="I168" s="67" t="str">
        <f t="shared" si="20"/>
        <v>No</v>
      </c>
      <c r="J168" s="52">
        <v>3</v>
      </c>
      <c r="K168" s="52">
        <v>2</v>
      </c>
      <c r="L168" s="52">
        <v>1</v>
      </c>
      <c r="M168" s="16" t="s">
        <v>36</v>
      </c>
      <c r="N168" s="16" t="str">
        <f t="shared" si="21"/>
        <v>Midwest</v>
      </c>
    </row>
    <row r="169" spans="1:14" outlineLevel="2">
      <c r="A169" s="47">
        <v>1405</v>
      </c>
      <c r="B169" s="48">
        <v>39307</v>
      </c>
      <c r="C169" s="49" t="s">
        <v>109</v>
      </c>
      <c r="D169" s="50">
        <v>128537</v>
      </c>
      <c r="E169" s="51">
        <f t="shared" si="18"/>
        <v>61.796634615384619</v>
      </c>
      <c r="F169" s="66">
        <f t="shared" si="19"/>
        <v>7.3833333333333337</v>
      </c>
      <c r="G169" s="52">
        <v>16</v>
      </c>
      <c r="H169" s="52">
        <v>34</v>
      </c>
      <c r="I169" s="67" t="str">
        <f t="shared" si="20"/>
        <v>No</v>
      </c>
      <c r="J169" s="52">
        <v>3</v>
      </c>
      <c r="K169" s="52">
        <v>1</v>
      </c>
      <c r="L169" s="52">
        <v>1</v>
      </c>
      <c r="M169" s="16" t="s">
        <v>36</v>
      </c>
      <c r="N169" s="16" t="str">
        <f t="shared" si="21"/>
        <v>Midwest</v>
      </c>
    </row>
    <row r="170" spans="1:14" outlineLevel="2">
      <c r="A170" s="47">
        <v>1418</v>
      </c>
      <c r="B170" s="48">
        <v>40728</v>
      </c>
      <c r="C170" s="49" t="s">
        <v>106</v>
      </c>
      <c r="D170" s="50">
        <v>133981</v>
      </c>
      <c r="E170" s="51">
        <f t="shared" si="18"/>
        <v>64.413942307692309</v>
      </c>
      <c r="F170" s="66">
        <f t="shared" si="19"/>
        <v>3.4916666666666667</v>
      </c>
      <c r="G170" s="52">
        <v>16</v>
      </c>
      <c r="H170" s="52">
        <v>36</v>
      </c>
      <c r="I170" s="67" t="str">
        <f t="shared" si="20"/>
        <v>No</v>
      </c>
      <c r="J170" s="52">
        <v>3</v>
      </c>
      <c r="K170" s="52">
        <v>1</v>
      </c>
      <c r="L170" s="52">
        <v>1</v>
      </c>
      <c r="M170" s="16" t="s">
        <v>36</v>
      </c>
      <c r="N170" s="16" t="str">
        <f t="shared" si="21"/>
        <v>Midwest</v>
      </c>
    </row>
    <row r="171" spans="1:14" outlineLevel="2">
      <c r="A171" s="47">
        <v>1422</v>
      </c>
      <c r="B171" s="48">
        <v>39963</v>
      </c>
      <c r="C171" s="49" t="s">
        <v>94</v>
      </c>
      <c r="D171" s="50">
        <v>86918</v>
      </c>
      <c r="E171" s="51">
        <f t="shared" si="18"/>
        <v>41.787500000000001</v>
      </c>
      <c r="F171" s="66">
        <f t="shared" si="19"/>
        <v>5.583333333333333</v>
      </c>
      <c r="G171" s="52">
        <v>14</v>
      </c>
      <c r="H171" s="52">
        <v>32</v>
      </c>
      <c r="I171" s="67" t="str">
        <f t="shared" si="20"/>
        <v>No</v>
      </c>
      <c r="J171" s="52">
        <v>1</v>
      </c>
      <c r="K171" s="52">
        <v>1</v>
      </c>
      <c r="L171" s="52">
        <v>1</v>
      </c>
      <c r="M171" s="16" t="s">
        <v>36</v>
      </c>
      <c r="N171" s="16" t="str">
        <f t="shared" si="21"/>
        <v>Midwest</v>
      </c>
    </row>
    <row r="172" spans="1:14" outlineLevel="2">
      <c r="A172" s="47">
        <v>1428</v>
      </c>
      <c r="B172" s="48">
        <v>39375</v>
      </c>
      <c r="C172" s="49" t="s">
        <v>94</v>
      </c>
      <c r="D172" s="50">
        <v>95934</v>
      </c>
      <c r="E172" s="51">
        <f t="shared" si="18"/>
        <v>46.122115384615384</v>
      </c>
      <c r="F172" s="66">
        <f t="shared" si="19"/>
        <v>7.197222222222222</v>
      </c>
      <c r="G172" s="52">
        <v>14</v>
      </c>
      <c r="H172" s="52">
        <v>37</v>
      </c>
      <c r="I172" s="67" t="str">
        <f t="shared" si="20"/>
        <v>No</v>
      </c>
      <c r="J172" s="52">
        <v>3</v>
      </c>
      <c r="K172" s="52">
        <v>1</v>
      </c>
      <c r="L172" s="52">
        <v>1</v>
      </c>
      <c r="M172" s="16" t="s">
        <v>36</v>
      </c>
      <c r="N172" s="16" t="str">
        <f t="shared" si="21"/>
        <v>Midwest</v>
      </c>
    </row>
    <row r="173" spans="1:14" outlineLevel="2">
      <c r="A173" s="47">
        <v>1429</v>
      </c>
      <c r="B173" s="48">
        <v>40359</v>
      </c>
      <c r="C173" s="49" t="s">
        <v>99</v>
      </c>
      <c r="D173" s="50">
        <v>127692</v>
      </c>
      <c r="E173" s="51">
        <f t="shared" si="18"/>
        <v>61.390384615384619</v>
      </c>
      <c r="F173" s="66">
        <f t="shared" si="19"/>
        <v>4.5</v>
      </c>
      <c r="G173" s="52">
        <v>16</v>
      </c>
      <c r="H173" s="52">
        <v>32</v>
      </c>
      <c r="I173" s="67" t="str">
        <f t="shared" si="20"/>
        <v>No</v>
      </c>
      <c r="J173" s="52">
        <v>1</v>
      </c>
      <c r="K173" s="52">
        <v>1</v>
      </c>
      <c r="L173" s="52">
        <v>1</v>
      </c>
      <c r="M173" s="16" t="s">
        <v>36</v>
      </c>
      <c r="N173" s="16" t="str">
        <f t="shared" si="21"/>
        <v>Midwest</v>
      </c>
    </row>
    <row r="174" spans="1:14" outlineLevel="2">
      <c r="A174" s="47">
        <v>1442</v>
      </c>
      <c r="B174" s="48">
        <v>40916</v>
      </c>
      <c r="C174" s="49" t="s">
        <v>12</v>
      </c>
      <c r="D174" s="50">
        <v>72415</v>
      </c>
      <c r="E174" s="51">
        <f t="shared" si="18"/>
        <v>34.814903846153847</v>
      </c>
      <c r="F174" s="66">
        <f t="shared" si="19"/>
        <v>2.9805555555555556</v>
      </c>
      <c r="G174" s="52">
        <v>12</v>
      </c>
      <c r="H174" s="52">
        <v>25</v>
      </c>
      <c r="I174" s="67" t="str">
        <f t="shared" si="20"/>
        <v>No</v>
      </c>
      <c r="J174" s="52">
        <v>1</v>
      </c>
      <c r="K174" s="52">
        <v>2</v>
      </c>
      <c r="L174" s="52">
        <v>2</v>
      </c>
      <c r="M174" s="16" t="s">
        <v>36</v>
      </c>
      <c r="N174" s="16" t="str">
        <f t="shared" si="21"/>
        <v>Midwest</v>
      </c>
    </row>
    <row r="175" spans="1:14" outlineLevel="2">
      <c r="A175" s="47">
        <v>1444</v>
      </c>
      <c r="B175" s="48">
        <v>37422</v>
      </c>
      <c r="C175" s="49" t="s">
        <v>111</v>
      </c>
      <c r="D175" s="50">
        <v>121221</v>
      </c>
      <c r="E175" s="51">
        <f t="shared" si="18"/>
        <v>58.279326923076923</v>
      </c>
      <c r="F175" s="66">
        <f t="shared" si="19"/>
        <v>12.544444444444444</v>
      </c>
      <c r="G175" s="52">
        <v>16</v>
      </c>
      <c r="H175" s="52">
        <v>42</v>
      </c>
      <c r="I175" s="67" t="str">
        <f t="shared" si="20"/>
        <v>Yes</v>
      </c>
      <c r="J175" s="52">
        <v>3</v>
      </c>
      <c r="K175" s="52">
        <v>2</v>
      </c>
      <c r="L175" s="52">
        <v>1</v>
      </c>
      <c r="M175" s="16" t="s">
        <v>36</v>
      </c>
      <c r="N175" s="16" t="str">
        <f t="shared" si="21"/>
        <v>Midwest</v>
      </c>
    </row>
    <row r="176" spans="1:14" outlineLevel="2">
      <c r="A176" s="47">
        <v>1445</v>
      </c>
      <c r="B176" s="48">
        <v>40757</v>
      </c>
      <c r="C176" s="49" t="s">
        <v>101</v>
      </c>
      <c r="D176" s="50">
        <v>104415</v>
      </c>
      <c r="E176" s="51">
        <f t="shared" si="18"/>
        <v>50.199519230769234</v>
      </c>
      <c r="F176" s="66">
        <f t="shared" si="19"/>
        <v>3.4138888888888888</v>
      </c>
      <c r="G176" s="52">
        <v>16</v>
      </c>
      <c r="H176" s="52">
        <v>34</v>
      </c>
      <c r="I176" s="67" t="str">
        <f t="shared" si="20"/>
        <v>No</v>
      </c>
      <c r="J176" s="52">
        <v>3</v>
      </c>
      <c r="K176" s="52">
        <v>1</v>
      </c>
      <c r="L176" s="52">
        <v>1</v>
      </c>
      <c r="M176" s="16" t="s">
        <v>36</v>
      </c>
      <c r="N176" s="16" t="str">
        <f t="shared" si="21"/>
        <v>Midwest</v>
      </c>
    </row>
    <row r="177" spans="1:14" outlineLevel="2">
      <c r="A177" s="47">
        <v>1452</v>
      </c>
      <c r="B177" s="48">
        <v>39027</v>
      </c>
      <c r="C177" s="49" t="s">
        <v>94</v>
      </c>
      <c r="D177" s="50">
        <v>99838</v>
      </c>
      <c r="E177" s="51">
        <f t="shared" ref="E177:E208" si="22">D177/2080</f>
        <v>47.999038461538461</v>
      </c>
      <c r="F177" s="66">
        <f t="shared" ref="F177:F208" si="23">YEARFRAC($F$9,B177)</f>
        <v>8.1527777777777786</v>
      </c>
      <c r="G177" s="52">
        <v>14</v>
      </c>
      <c r="H177" s="52">
        <v>39</v>
      </c>
      <c r="I177" s="67" t="str">
        <f t="shared" ref="I177:I208" si="24">IF(F177&gt;10,"Yes","No")</f>
        <v>No</v>
      </c>
      <c r="J177" s="52">
        <v>3</v>
      </c>
      <c r="K177" s="52">
        <v>1</v>
      </c>
      <c r="L177" s="52">
        <v>1</v>
      </c>
      <c r="M177" s="16" t="s">
        <v>36</v>
      </c>
      <c r="N177" s="16" t="str">
        <f t="shared" si="21"/>
        <v>Midwest</v>
      </c>
    </row>
    <row r="178" spans="1:14" outlineLevel="2">
      <c r="A178" s="47">
        <v>1461</v>
      </c>
      <c r="B178" s="48">
        <v>40463</v>
      </c>
      <c r="C178" s="49" t="s">
        <v>110</v>
      </c>
      <c r="D178" s="50">
        <v>83215</v>
      </c>
      <c r="E178" s="51">
        <f t="shared" si="22"/>
        <v>40.00721153846154</v>
      </c>
      <c r="F178" s="66">
        <f t="shared" si="23"/>
        <v>4.2194444444444441</v>
      </c>
      <c r="G178" s="52">
        <v>16</v>
      </c>
      <c r="H178" s="52">
        <v>28</v>
      </c>
      <c r="I178" s="67" t="str">
        <f t="shared" si="24"/>
        <v>No</v>
      </c>
      <c r="J178" s="52">
        <v>3</v>
      </c>
      <c r="K178" s="52">
        <v>1</v>
      </c>
      <c r="L178" s="52">
        <v>2</v>
      </c>
      <c r="M178" s="16" t="s">
        <v>36</v>
      </c>
      <c r="N178" s="16" t="str">
        <f t="shared" si="21"/>
        <v>Midwest</v>
      </c>
    </row>
    <row r="179" spans="1:14" outlineLevel="2">
      <c r="A179" s="47">
        <v>1466</v>
      </c>
      <c r="B179" s="48">
        <v>41033</v>
      </c>
      <c r="C179" s="49" t="s">
        <v>101</v>
      </c>
      <c r="D179" s="50">
        <v>114329</v>
      </c>
      <c r="E179" s="51">
        <f t="shared" si="22"/>
        <v>54.965865384615384</v>
      </c>
      <c r="F179" s="66">
        <f t="shared" si="23"/>
        <v>2.6583333333333332</v>
      </c>
      <c r="G179" s="52">
        <v>16</v>
      </c>
      <c r="H179" s="52">
        <v>33</v>
      </c>
      <c r="I179" s="67" t="str">
        <f t="shared" si="24"/>
        <v>No</v>
      </c>
      <c r="J179" s="52">
        <v>3</v>
      </c>
      <c r="K179" s="52">
        <v>1</v>
      </c>
      <c r="L179" s="52">
        <v>2</v>
      </c>
      <c r="M179" s="16" t="s">
        <v>36</v>
      </c>
      <c r="N179" s="16" t="str">
        <f t="shared" ref="N179:N210" si="25">VLOOKUP(M179,$F$4:$G$425,2,FALSE)</f>
        <v>Midwest</v>
      </c>
    </row>
    <row r="180" spans="1:14" outlineLevel="2">
      <c r="A180" s="47">
        <v>1476</v>
      </c>
      <c r="B180" s="48">
        <v>40686</v>
      </c>
      <c r="C180" s="49" t="s">
        <v>105</v>
      </c>
      <c r="D180" s="50">
        <v>98560</v>
      </c>
      <c r="E180" s="51">
        <f t="shared" si="22"/>
        <v>47.384615384615387</v>
      </c>
      <c r="F180" s="66">
        <f t="shared" si="23"/>
        <v>3.6055555555555556</v>
      </c>
      <c r="G180" s="52">
        <v>14</v>
      </c>
      <c r="H180" s="52">
        <v>32</v>
      </c>
      <c r="I180" s="67" t="str">
        <f t="shared" si="24"/>
        <v>No</v>
      </c>
      <c r="J180" s="52">
        <v>3</v>
      </c>
      <c r="K180" s="52">
        <v>2</v>
      </c>
      <c r="L180" s="52">
        <v>1</v>
      </c>
      <c r="M180" s="16" t="s">
        <v>36</v>
      </c>
      <c r="N180" s="16" t="str">
        <f t="shared" si="25"/>
        <v>Midwest</v>
      </c>
    </row>
    <row r="181" spans="1:14" outlineLevel="2">
      <c r="A181" s="47">
        <v>1492</v>
      </c>
      <c r="B181" s="53">
        <v>37189</v>
      </c>
      <c r="C181" s="49" t="s">
        <v>94</v>
      </c>
      <c r="D181" s="50">
        <v>105936</v>
      </c>
      <c r="E181" s="51">
        <f t="shared" si="22"/>
        <v>50.930769230769229</v>
      </c>
      <c r="F181" s="66">
        <f t="shared" si="23"/>
        <v>13.183333333333334</v>
      </c>
      <c r="G181" s="52">
        <v>16</v>
      </c>
      <c r="H181" s="52">
        <v>49</v>
      </c>
      <c r="I181" s="67" t="str">
        <f t="shared" si="24"/>
        <v>Yes</v>
      </c>
      <c r="J181" s="52">
        <v>1</v>
      </c>
      <c r="K181" s="52">
        <v>1</v>
      </c>
      <c r="L181" s="52">
        <v>2</v>
      </c>
      <c r="M181" s="16" t="s">
        <v>36</v>
      </c>
      <c r="N181" s="16" t="str">
        <f t="shared" si="25"/>
        <v>Midwest</v>
      </c>
    </row>
    <row r="182" spans="1:14" outlineLevel="2">
      <c r="A182" s="47">
        <v>1498</v>
      </c>
      <c r="B182" s="48">
        <v>40596</v>
      </c>
      <c r="C182" s="49" t="s">
        <v>94</v>
      </c>
      <c r="D182" s="50">
        <v>93574</v>
      </c>
      <c r="E182" s="51">
        <f t="shared" si="22"/>
        <v>44.987499999999997</v>
      </c>
      <c r="F182" s="66">
        <f t="shared" si="23"/>
        <v>3.8583333333333334</v>
      </c>
      <c r="G182" s="52">
        <v>14</v>
      </c>
      <c r="H182" s="52">
        <v>27</v>
      </c>
      <c r="I182" s="67" t="str">
        <f t="shared" si="24"/>
        <v>No</v>
      </c>
      <c r="J182" s="52">
        <v>1</v>
      </c>
      <c r="K182" s="52">
        <v>1</v>
      </c>
      <c r="L182" s="52">
        <v>1</v>
      </c>
      <c r="M182" s="16" t="s">
        <v>36</v>
      </c>
      <c r="N182" s="16" t="str">
        <f t="shared" si="25"/>
        <v>Midwest</v>
      </c>
    </row>
    <row r="183" spans="1:14" outlineLevel="2">
      <c r="A183" s="47">
        <v>1506</v>
      </c>
      <c r="B183" s="48">
        <v>40518</v>
      </c>
      <c r="C183" s="49" t="s">
        <v>94</v>
      </c>
      <c r="D183" s="50">
        <v>83609</v>
      </c>
      <c r="E183" s="51">
        <f t="shared" si="22"/>
        <v>40.196634615384617</v>
      </c>
      <c r="F183" s="66">
        <f t="shared" si="23"/>
        <v>4.0694444444444446</v>
      </c>
      <c r="G183" s="52">
        <v>14</v>
      </c>
      <c r="H183" s="52">
        <v>28</v>
      </c>
      <c r="I183" s="67" t="str">
        <f t="shared" si="24"/>
        <v>No</v>
      </c>
      <c r="J183" s="52">
        <v>1</v>
      </c>
      <c r="K183" s="52">
        <v>2</v>
      </c>
      <c r="L183" s="52">
        <v>1</v>
      </c>
      <c r="M183" s="16" t="s">
        <v>36</v>
      </c>
      <c r="N183" s="16" t="str">
        <f t="shared" si="25"/>
        <v>Midwest</v>
      </c>
    </row>
    <row r="184" spans="1:14" outlineLevel="2">
      <c r="A184" s="47">
        <v>1508</v>
      </c>
      <c r="B184" s="48">
        <v>41744</v>
      </c>
      <c r="C184" s="49" t="s">
        <v>109</v>
      </c>
      <c r="D184" s="50">
        <v>115182</v>
      </c>
      <c r="E184" s="51">
        <f t="shared" si="22"/>
        <v>55.375961538461539</v>
      </c>
      <c r="F184" s="66">
        <f t="shared" si="23"/>
        <v>0.71111111111111114</v>
      </c>
      <c r="G184" s="52">
        <v>16</v>
      </c>
      <c r="H184" s="52">
        <v>18</v>
      </c>
      <c r="I184" s="67" t="str">
        <f t="shared" si="24"/>
        <v>No</v>
      </c>
      <c r="J184" s="52">
        <v>1</v>
      </c>
      <c r="K184" s="52">
        <v>1</v>
      </c>
      <c r="L184" s="52">
        <v>2</v>
      </c>
      <c r="M184" s="16" t="s">
        <v>36</v>
      </c>
      <c r="N184" s="16" t="str">
        <f t="shared" si="25"/>
        <v>Midwest</v>
      </c>
    </row>
    <row r="185" spans="1:14" outlineLevel="2">
      <c r="A185" s="47">
        <v>1517</v>
      </c>
      <c r="B185" s="48">
        <v>41225</v>
      </c>
      <c r="C185" s="49" t="s">
        <v>107</v>
      </c>
      <c r="D185" s="50">
        <v>122572</v>
      </c>
      <c r="E185" s="51">
        <f t="shared" si="22"/>
        <v>58.928846153846152</v>
      </c>
      <c r="F185" s="66">
        <f t="shared" si="23"/>
        <v>2.1361111111111111</v>
      </c>
      <c r="G185" s="52">
        <v>16</v>
      </c>
      <c r="H185" s="52">
        <v>26</v>
      </c>
      <c r="I185" s="67" t="str">
        <f t="shared" si="24"/>
        <v>No</v>
      </c>
      <c r="J185" s="52">
        <v>1</v>
      </c>
      <c r="K185" s="52">
        <v>2</v>
      </c>
      <c r="L185" s="52">
        <v>2</v>
      </c>
      <c r="M185" s="16" t="s">
        <v>36</v>
      </c>
      <c r="N185" s="16" t="str">
        <f t="shared" si="25"/>
        <v>Midwest</v>
      </c>
    </row>
    <row r="186" spans="1:14" outlineLevel="2">
      <c r="A186" s="47">
        <v>1519</v>
      </c>
      <c r="B186" s="48">
        <v>40698</v>
      </c>
      <c r="C186" s="49" t="s">
        <v>115</v>
      </c>
      <c r="D186" s="50">
        <v>163010</v>
      </c>
      <c r="E186" s="51">
        <f t="shared" si="22"/>
        <v>78.370192307692307</v>
      </c>
      <c r="F186" s="66">
        <f t="shared" si="23"/>
        <v>3.5750000000000002</v>
      </c>
      <c r="G186" s="52">
        <v>16</v>
      </c>
      <c r="H186" s="52">
        <v>33</v>
      </c>
      <c r="I186" s="67" t="str">
        <f t="shared" si="24"/>
        <v>No</v>
      </c>
      <c r="J186" s="52">
        <v>3</v>
      </c>
      <c r="K186" s="52">
        <v>1</v>
      </c>
      <c r="L186" s="52">
        <v>2</v>
      </c>
      <c r="M186" s="16" t="s">
        <v>36</v>
      </c>
      <c r="N186" s="16" t="str">
        <f t="shared" si="25"/>
        <v>Midwest</v>
      </c>
    </row>
    <row r="187" spans="1:14" outlineLevel="2">
      <c r="A187" s="47">
        <v>1523</v>
      </c>
      <c r="B187" s="48">
        <v>40684</v>
      </c>
      <c r="C187" s="49" t="s">
        <v>18</v>
      </c>
      <c r="D187" s="50">
        <v>60767</v>
      </c>
      <c r="E187" s="51">
        <f t="shared" si="22"/>
        <v>29.214903846153845</v>
      </c>
      <c r="F187" s="66">
        <f t="shared" si="23"/>
        <v>3.6111111111111112</v>
      </c>
      <c r="G187" s="52">
        <v>14</v>
      </c>
      <c r="H187" s="52">
        <v>35</v>
      </c>
      <c r="I187" s="67" t="str">
        <f t="shared" si="24"/>
        <v>No</v>
      </c>
      <c r="J187" s="52">
        <v>2</v>
      </c>
      <c r="K187" s="52">
        <v>1</v>
      </c>
      <c r="L187" s="52">
        <v>2</v>
      </c>
      <c r="M187" s="16" t="s">
        <v>36</v>
      </c>
      <c r="N187" s="16" t="str">
        <f t="shared" si="25"/>
        <v>Midwest</v>
      </c>
    </row>
    <row r="188" spans="1:14" outlineLevel="2">
      <c r="A188" s="47">
        <v>1539</v>
      </c>
      <c r="B188" s="48">
        <v>41258</v>
      </c>
      <c r="C188" s="49" t="s">
        <v>109</v>
      </c>
      <c r="D188" s="50">
        <v>78102</v>
      </c>
      <c r="E188" s="51">
        <f t="shared" si="22"/>
        <v>37.549038461538458</v>
      </c>
      <c r="F188" s="66">
        <f t="shared" si="23"/>
        <v>2.0444444444444443</v>
      </c>
      <c r="G188" s="52">
        <v>14</v>
      </c>
      <c r="H188" s="52">
        <v>21</v>
      </c>
      <c r="I188" s="67" t="str">
        <f t="shared" si="24"/>
        <v>No</v>
      </c>
      <c r="J188" s="52">
        <v>3</v>
      </c>
      <c r="K188" s="52">
        <v>1</v>
      </c>
      <c r="L188" s="52">
        <v>2</v>
      </c>
      <c r="M188" s="16" t="s">
        <v>36</v>
      </c>
      <c r="N188" s="16" t="str">
        <f t="shared" si="25"/>
        <v>Midwest</v>
      </c>
    </row>
    <row r="189" spans="1:14" outlineLevel="2">
      <c r="A189" s="47">
        <v>1541</v>
      </c>
      <c r="B189" s="48">
        <v>39181</v>
      </c>
      <c r="C189" s="49" t="s">
        <v>99</v>
      </c>
      <c r="D189" s="50">
        <v>139128</v>
      </c>
      <c r="E189" s="51">
        <f t="shared" si="22"/>
        <v>66.888461538461542</v>
      </c>
      <c r="F189" s="66">
        <f t="shared" si="23"/>
        <v>7.7277777777777779</v>
      </c>
      <c r="G189" s="52">
        <v>16</v>
      </c>
      <c r="H189" s="52">
        <v>36</v>
      </c>
      <c r="I189" s="67" t="str">
        <f t="shared" si="24"/>
        <v>No</v>
      </c>
      <c r="J189" s="52">
        <v>3</v>
      </c>
      <c r="K189" s="52">
        <v>1</v>
      </c>
      <c r="L189" s="52">
        <v>1</v>
      </c>
      <c r="M189" s="16" t="s">
        <v>36</v>
      </c>
      <c r="N189" s="16" t="str">
        <f t="shared" si="25"/>
        <v>Midwest</v>
      </c>
    </row>
    <row r="190" spans="1:14" outlineLevel="2">
      <c r="A190" s="47">
        <v>1543</v>
      </c>
      <c r="B190" s="48">
        <v>40092</v>
      </c>
      <c r="C190" s="49" t="s">
        <v>94</v>
      </c>
      <c r="D190" s="50">
        <v>85002</v>
      </c>
      <c r="E190" s="51">
        <f t="shared" si="22"/>
        <v>40.866346153846152</v>
      </c>
      <c r="F190" s="66">
        <f t="shared" si="23"/>
        <v>5.2361111111111107</v>
      </c>
      <c r="G190" s="52">
        <v>14</v>
      </c>
      <c r="H190" s="52">
        <v>30</v>
      </c>
      <c r="I190" s="67" t="str">
        <f t="shared" si="24"/>
        <v>No</v>
      </c>
      <c r="J190" s="52">
        <v>3</v>
      </c>
      <c r="K190" s="52">
        <v>1</v>
      </c>
      <c r="L190" s="52">
        <v>2</v>
      </c>
      <c r="M190" s="16" t="s">
        <v>36</v>
      </c>
      <c r="N190" s="16" t="str">
        <f t="shared" si="25"/>
        <v>Midwest</v>
      </c>
    </row>
    <row r="191" spans="1:14" outlineLevel="2">
      <c r="A191" s="47">
        <v>1550</v>
      </c>
      <c r="B191" s="48">
        <v>41689</v>
      </c>
      <c r="C191" s="49" t="s">
        <v>19</v>
      </c>
      <c r="D191" s="50">
        <v>75067</v>
      </c>
      <c r="E191" s="51">
        <f t="shared" si="22"/>
        <v>36.089903846153845</v>
      </c>
      <c r="F191" s="66">
        <f t="shared" si="23"/>
        <v>0.8666666666666667</v>
      </c>
      <c r="G191" s="52">
        <v>14</v>
      </c>
      <c r="H191" s="52">
        <v>28</v>
      </c>
      <c r="I191" s="67" t="str">
        <f t="shared" si="24"/>
        <v>No</v>
      </c>
      <c r="J191" s="52">
        <v>1</v>
      </c>
      <c r="K191" s="52">
        <v>2</v>
      </c>
      <c r="L191" s="52">
        <v>2</v>
      </c>
      <c r="M191" s="16" t="s">
        <v>36</v>
      </c>
      <c r="N191" s="16" t="str">
        <f t="shared" si="25"/>
        <v>Midwest</v>
      </c>
    </row>
    <row r="192" spans="1:14" outlineLevel="2">
      <c r="A192" s="47">
        <v>1551</v>
      </c>
      <c r="B192" s="48">
        <v>39766</v>
      </c>
      <c r="C192" s="49" t="s">
        <v>99</v>
      </c>
      <c r="D192" s="50">
        <v>128317</v>
      </c>
      <c r="E192" s="51">
        <f t="shared" si="22"/>
        <v>61.690865384615385</v>
      </c>
      <c r="F192" s="66">
        <f t="shared" si="23"/>
        <v>6.1305555555555555</v>
      </c>
      <c r="G192" s="52">
        <v>16</v>
      </c>
      <c r="H192" s="52">
        <v>33</v>
      </c>
      <c r="I192" s="67" t="str">
        <f t="shared" si="24"/>
        <v>No</v>
      </c>
      <c r="J192" s="52">
        <v>3</v>
      </c>
      <c r="K192" s="52">
        <v>1</v>
      </c>
      <c r="L192" s="52">
        <v>1</v>
      </c>
      <c r="M192" s="16" t="s">
        <v>36</v>
      </c>
      <c r="N192" s="16" t="str">
        <f t="shared" si="25"/>
        <v>Midwest</v>
      </c>
    </row>
    <row r="193" spans="1:14" outlineLevel="2">
      <c r="A193" s="47">
        <v>1555</v>
      </c>
      <c r="B193" s="48">
        <v>41570</v>
      </c>
      <c r="C193" s="49" t="s">
        <v>107</v>
      </c>
      <c r="D193" s="50">
        <v>142458</v>
      </c>
      <c r="E193" s="51">
        <f t="shared" si="22"/>
        <v>68.489423076923075</v>
      </c>
      <c r="F193" s="66">
        <f t="shared" si="23"/>
        <v>1.1888888888888889</v>
      </c>
      <c r="G193" s="52">
        <v>16</v>
      </c>
      <c r="H193" s="52">
        <v>26</v>
      </c>
      <c r="I193" s="67" t="str">
        <f t="shared" si="24"/>
        <v>No</v>
      </c>
      <c r="J193" s="52">
        <v>2</v>
      </c>
      <c r="K193" s="52">
        <v>2</v>
      </c>
      <c r="L193" s="52">
        <v>2</v>
      </c>
      <c r="M193" s="16" t="s">
        <v>36</v>
      </c>
      <c r="N193" s="16" t="str">
        <f t="shared" si="25"/>
        <v>Midwest</v>
      </c>
    </row>
    <row r="194" spans="1:14" outlineLevel="2">
      <c r="A194" s="47">
        <v>1565</v>
      </c>
      <c r="B194" s="48">
        <v>39157</v>
      </c>
      <c r="C194" s="49" t="s">
        <v>94</v>
      </c>
      <c r="D194" s="50">
        <v>88712</v>
      </c>
      <c r="E194" s="51">
        <f t="shared" si="22"/>
        <v>42.65</v>
      </c>
      <c r="F194" s="66">
        <f t="shared" si="23"/>
        <v>7.791666666666667</v>
      </c>
      <c r="G194" s="52">
        <v>14</v>
      </c>
      <c r="H194" s="52">
        <v>38</v>
      </c>
      <c r="I194" s="67" t="str">
        <f t="shared" si="24"/>
        <v>No</v>
      </c>
      <c r="J194" s="52">
        <v>3</v>
      </c>
      <c r="K194" s="52">
        <v>1</v>
      </c>
      <c r="L194" s="52">
        <v>1</v>
      </c>
      <c r="M194" s="16" t="s">
        <v>36</v>
      </c>
      <c r="N194" s="16" t="str">
        <f t="shared" si="25"/>
        <v>Midwest</v>
      </c>
    </row>
    <row r="195" spans="1:14" outlineLevel="2">
      <c r="A195" s="47">
        <v>1567</v>
      </c>
      <c r="B195" s="48">
        <v>41128</v>
      </c>
      <c r="C195" s="49" t="s">
        <v>97</v>
      </c>
      <c r="D195" s="50">
        <v>62960</v>
      </c>
      <c r="E195" s="51">
        <f t="shared" si="22"/>
        <v>30.26923076923077</v>
      </c>
      <c r="F195" s="66">
        <f t="shared" si="23"/>
        <v>2.4</v>
      </c>
      <c r="G195" s="52">
        <v>12</v>
      </c>
      <c r="H195" s="52">
        <v>20</v>
      </c>
      <c r="I195" s="67" t="str">
        <f t="shared" si="24"/>
        <v>No</v>
      </c>
      <c r="J195" s="52">
        <v>3</v>
      </c>
      <c r="K195" s="52">
        <v>2</v>
      </c>
      <c r="L195" s="52">
        <v>2</v>
      </c>
      <c r="M195" s="16" t="s">
        <v>36</v>
      </c>
      <c r="N195" s="16" t="str">
        <f t="shared" si="25"/>
        <v>Midwest</v>
      </c>
    </row>
    <row r="196" spans="1:14" outlineLevel="2">
      <c r="A196" s="47">
        <v>1569</v>
      </c>
      <c r="B196" s="48">
        <v>40291</v>
      </c>
      <c r="C196" s="49" t="s">
        <v>106</v>
      </c>
      <c r="D196" s="50">
        <v>95254</v>
      </c>
      <c r="E196" s="51">
        <f t="shared" si="22"/>
        <v>45.795192307692311</v>
      </c>
      <c r="F196" s="66">
        <f t="shared" si="23"/>
        <v>4.6888888888888891</v>
      </c>
      <c r="G196" s="52">
        <v>16</v>
      </c>
      <c r="H196" s="52">
        <v>42</v>
      </c>
      <c r="I196" s="67" t="str">
        <f t="shared" si="24"/>
        <v>No</v>
      </c>
      <c r="J196" s="52">
        <v>3</v>
      </c>
      <c r="K196" s="52">
        <v>2</v>
      </c>
      <c r="L196" s="52">
        <v>2</v>
      </c>
      <c r="M196" s="16" t="s">
        <v>36</v>
      </c>
      <c r="N196" s="16" t="str">
        <f t="shared" si="25"/>
        <v>Midwest</v>
      </c>
    </row>
    <row r="197" spans="1:14" outlineLevel="2">
      <c r="A197" s="47">
        <v>1575</v>
      </c>
      <c r="B197" s="48">
        <v>39848</v>
      </c>
      <c r="C197" s="49" t="s">
        <v>94</v>
      </c>
      <c r="D197" s="50">
        <v>90629</v>
      </c>
      <c r="E197" s="51">
        <f t="shared" si="22"/>
        <v>43.571634615384617</v>
      </c>
      <c r="F197" s="66">
        <f t="shared" si="23"/>
        <v>5.9083333333333332</v>
      </c>
      <c r="G197" s="52">
        <v>14</v>
      </c>
      <c r="H197" s="52">
        <v>34</v>
      </c>
      <c r="I197" s="67" t="str">
        <f t="shared" si="24"/>
        <v>No</v>
      </c>
      <c r="J197" s="52">
        <v>3</v>
      </c>
      <c r="K197" s="52">
        <v>1</v>
      </c>
      <c r="L197" s="52">
        <v>1</v>
      </c>
      <c r="M197" s="16" t="s">
        <v>36</v>
      </c>
      <c r="N197" s="16" t="str">
        <f t="shared" si="25"/>
        <v>Midwest</v>
      </c>
    </row>
    <row r="198" spans="1:14" outlineLevel="2">
      <c r="A198" s="47">
        <v>1579</v>
      </c>
      <c r="B198" s="48">
        <v>38364</v>
      </c>
      <c r="C198" s="49" t="s">
        <v>94</v>
      </c>
      <c r="D198" s="50">
        <v>102580</v>
      </c>
      <c r="E198" s="51">
        <f t="shared" si="22"/>
        <v>49.317307692307693</v>
      </c>
      <c r="F198" s="66">
        <f t="shared" si="23"/>
        <v>9.969444444444445</v>
      </c>
      <c r="G198" s="52">
        <v>16</v>
      </c>
      <c r="H198" s="52">
        <v>45</v>
      </c>
      <c r="I198" s="67" t="str">
        <f t="shared" si="24"/>
        <v>No</v>
      </c>
      <c r="J198" s="52">
        <v>1</v>
      </c>
      <c r="K198" s="52">
        <v>1</v>
      </c>
      <c r="L198" s="52">
        <v>1</v>
      </c>
      <c r="M198" s="16" t="s">
        <v>36</v>
      </c>
      <c r="N198" s="16" t="str">
        <f t="shared" si="25"/>
        <v>Midwest</v>
      </c>
    </row>
    <row r="199" spans="1:14" outlineLevel="2">
      <c r="A199" s="47">
        <v>1589</v>
      </c>
      <c r="B199" s="48">
        <v>41379</v>
      </c>
      <c r="C199" s="49" t="s">
        <v>115</v>
      </c>
      <c r="D199" s="50">
        <v>101233</v>
      </c>
      <c r="E199" s="51">
        <f t="shared" si="22"/>
        <v>48.669711538461542</v>
      </c>
      <c r="F199" s="66">
        <f t="shared" si="23"/>
        <v>1.711111111111111</v>
      </c>
      <c r="G199" s="52">
        <v>16</v>
      </c>
      <c r="H199" s="52">
        <v>25</v>
      </c>
      <c r="I199" s="67" t="str">
        <f t="shared" si="24"/>
        <v>No</v>
      </c>
      <c r="J199" s="52">
        <v>3</v>
      </c>
      <c r="K199" s="52">
        <v>2</v>
      </c>
      <c r="L199" s="52">
        <v>2</v>
      </c>
      <c r="M199" s="16" t="s">
        <v>36</v>
      </c>
      <c r="N199" s="16" t="str">
        <f t="shared" si="25"/>
        <v>Midwest</v>
      </c>
    </row>
    <row r="200" spans="1:14" outlineLevel="2">
      <c r="A200" s="47">
        <v>1591</v>
      </c>
      <c r="B200" s="53">
        <v>39641</v>
      </c>
      <c r="C200" s="49" t="s">
        <v>94</v>
      </c>
      <c r="D200" s="50">
        <v>93213</v>
      </c>
      <c r="E200" s="51">
        <f t="shared" si="22"/>
        <v>44.813942307692308</v>
      </c>
      <c r="F200" s="66">
        <f t="shared" si="23"/>
        <v>6.4694444444444441</v>
      </c>
      <c r="G200" s="52">
        <v>14</v>
      </c>
      <c r="H200" s="52">
        <v>35</v>
      </c>
      <c r="I200" s="67" t="str">
        <f t="shared" si="24"/>
        <v>No</v>
      </c>
      <c r="J200" s="52">
        <v>3</v>
      </c>
      <c r="K200" s="52">
        <v>1</v>
      </c>
      <c r="L200" s="52">
        <v>1</v>
      </c>
      <c r="M200" s="16" t="s">
        <v>36</v>
      </c>
      <c r="N200" s="16" t="str">
        <f t="shared" si="25"/>
        <v>Midwest</v>
      </c>
    </row>
    <row r="201" spans="1:14" outlineLevel="2">
      <c r="A201" s="47">
        <v>1597</v>
      </c>
      <c r="B201" s="48">
        <v>40867</v>
      </c>
      <c r="C201" s="49" t="s">
        <v>100</v>
      </c>
      <c r="D201" s="50">
        <v>170293</v>
      </c>
      <c r="E201" s="51">
        <f t="shared" si="22"/>
        <v>81.871634615384622</v>
      </c>
      <c r="F201" s="66">
        <f t="shared" si="23"/>
        <v>3.1138888888888889</v>
      </c>
      <c r="G201" s="52">
        <v>19</v>
      </c>
      <c r="H201" s="52">
        <v>34</v>
      </c>
      <c r="I201" s="67" t="str">
        <f t="shared" si="24"/>
        <v>No</v>
      </c>
      <c r="J201" s="52">
        <v>3</v>
      </c>
      <c r="K201" s="52">
        <v>1</v>
      </c>
      <c r="L201" s="52">
        <v>1</v>
      </c>
      <c r="M201" s="16" t="s">
        <v>36</v>
      </c>
      <c r="N201" s="16" t="str">
        <f t="shared" si="25"/>
        <v>Midwest</v>
      </c>
    </row>
    <row r="202" spans="1:14" outlineLevel="2">
      <c r="A202" s="47">
        <v>1607</v>
      </c>
      <c r="B202" s="48">
        <v>36234</v>
      </c>
      <c r="C202" s="49" t="s">
        <v>100</v>
      </c>
      <c r="D202" s="50">
        <v>175375</v>
      </c>
      <c r="E202" s="51">
        <f t="shared" si="22"/>
        <v>84.31490384615384</v>
      </c>
      <c r="F202" s="66">
        <f t="shared" si="23"/>
        <v>15.794444444444444</v>
      </c>
      <c r="G202" s="52">
        <v>19</v>
      </c>
      <c r="H202" s="52">
        <v>44</v>
      </c>
      <c r="I202" s="67" t="str">
        <f t="shared" si="24"/>
        <v>Yes</v>
      </c>
      <c r="J202" s="52">
        <v>3</v>
      </c>
      <c r="K202" s="52">
        <v>2</v>
      </c>
      <c r="L202" s="52">
        <v>1</v>
      </c>
      <c r="M202" s="16" t="s">
        <v>36</v>
      </c>
      <c r="N202" s="16" t="str">
        <f t="shared" si="25"/>
        <v>Midwest</v>
      </c>
    </row>
    <row r="203" spans="1:14" outlineLevel="2">
      <c r="A203" s="47">
        <v>1623</v>
      </c>
      <c r="B203" s="48">
        <v>40972</v>
      </c>
      <c r="C203" s="49" t="s">
        <v>107</v>
      </c>
      <c r="D203" s="50">
        <v>114153</v>
      </c>
      <c r="E203" s="51">
        <f t="shared" si="22"/>
        <v>54.881250000000001</v>
      </c>
      <c r="F203" s="66">
        <f t="shared" si="23"/>
        <v>2.8250000000000002</v>
      </c>
      <c r="G203" s="52">
        <v>16</v>
      </c>
      <c r="H203" s="52">
        <v>28</v>
      </c>
      <c r="I203" s="67" t="str">
        <f t="shared" si="24"/>
        <v>No</v>
      </c>
      <c r="J203" s="52">
        <v>2</v>
      </c>
      <c r="K203" s="52">
        <v>1</v>
      </c>
      <c r="L203" s="52">
        <v>1</v>
      </c>
      <c r="M203" s="16" t="s">
        <v>36</v>
      </c>
      <c r="N203" s="16" t="str">
        <f t="shared" si="25"/>
        <v>Midwest</v>
      </c>
    </row>
    <row r="204" spans="1:14" outlineLevel="2">
      <c r="A204" s="47">
        <v>1625</v>
      </c>
      <c r="B204" s="48">
        <v>40068</v>
      </c>
      <c r="C204" s="49" t="s">
        <v>105</v>
      </c>
      <c r="D204" s="50">
        <v>90346</v>
      </c>
      <c r="E204" s="51">
        <f t="shared" si="22"/>
        <v>43.435576923076923</v>
      </c>
      <c r="F204" s="66">
        <f t="shared" si="23"/>
        <v>5.302777777777778</v>
      </c>
      <c r="G204" s="52">
        <v>16</v>
      </c>
      <c r="H204" s="52">
        <v>31</v>
      </c>
      <c r="I204" s="67" t="str">
        <f t="shared" si="24"/>
        <v>No</v>
      </c>
      <c r="J204" s="52">
        <v>3</v>
      </c>
      <c r="K204" s="52">
        <v>1</v>
      </c>
      <c r="L204" s="52">
        <v>1</v>
      </c>
      <c r="M204" s="16" t="s">
        <v>36</v>
      </c>
      <c r="N204" s="16" t="str">
        <f t="shared" si="25"/>
        <v>Midwest</v>
      </c>
    </row>
    <row r="205" spans="1:14" outlineLevel="2">
      <c r="A205" s="47">
        <v>1629</v>
      </c>
      <c r="B205" s="48">
        <v>40790</v>
      </c>
      <c r="C205" s="49" t="s">
        <v>97</v>
      </c>
      <c r="D205" s="50">
        <v>65550</v>
      </c>
      <c r="E205" s="51">
        <f t="shared" si="22"/>
        <v>31.514423076923077</v>
      </c>
      <c r="F205" s="66">
        <f t="shared" si="23"/>
        <v>3.3250000000000002</v>
      </c>
      <c r="G205" s="52">
        <v>12</v>
      </c>
      <c r="H205" s="52">
        <v>24</v>
      </c>
      <c r="I205" s="67" t="str">
        <f t="shared" si="24"/>
        <v>No</v>
      </c>
      <c r="J205" s="52">
        <v>1</v>
      </c>
      <c r="K205" s="52">
        <v>1</v>
      </c>
      <c r="L205" s="52">
        <v>1</v>
      </c>
      <c r="M205" s="16" t="s">
        <v>36</v>
      </c>
      <c r="N205" s="16" t="str">
        <f t="shared" si="25"/>
        <v>Midwest</v>
      </c>
    </row>
    <row r="206" spans="1:14" outlineLevel="2">
      <c r="A206" s="47">
        <v>1630</v>
      </c>
      <c r="B206" s="48">
        <v>39703</v>
      </c>
      <c r="C206" s="49" t="s">
        <v>97</v>
      </c>
      <c r="D206" s="50">
        <v>77650</v>
      </c>
      <c r="E206" s="51">
        <f t="shared" si="22"/>
        <v>37.331730769230766</v>
      </c>
      <c r="F206" s="66">
        <f t="shared" si="23"/>
        <v>6.302777777777778</v>
      </c>
      <c r="G206" s="52">
        <v>12</v>
      </c>
      <c r="H206" s="52">
        <v>36</v>
      </c>
      <c r="I206" s="67" t="str">
        <f t="shared" si="24"/>
        <v>No</v>
      </c>
      <c r="J206" s="52">
        <v>3</v>
      </c>
      <c r="K206" s="52">
        <v>1</v>
      </c>
      <c r="L206" s="52">
        <v>1</v>
      </c>
      <c r="M206" s="16" t="s">
        <v>36</v>
      </c>
      <c r="N206" s="16" t="str">
        <f t="shared" si="25"/>
        <v>Midwest</v>
      </c>
    </row>
    <row r="207" spans="1:14" outlineLevel="2">
      <c r="A207" s="47">
        <v>1638</v>
      </c>
      <c r="B207" s="48">
        <v>39326</v>
      </c>
      <c r="C207" s="49" t="s">
        <v>94</v>
      </c>
      <c r="D207" s="50">
        <v>96787</v>
      </c>
      <c r="E207" s="51">
        <f t="shared" si="22"/>
        <v>46.532211538461539</v>
      </c>
      <c r="F207" s="66">
        <f t="shared" si="23"/>
        <v>7.333333333333333</v>
      </c>
      <c r="G207" s="52">
        <v>14</v>
      </c>
      <c r="H207" s="52">
        <v>38</v>
      </c>
      <c r="I207" s="67" t="str">
        <f t="shared" si="24"/>
        <v>No</v>
      </c>
      <c r="J207" s="52">
        <v>3</v>
      </c>
      <c r="K207" s="52">
        <v>1</v>
      </c>
      <c r="L207" s="52">
        <v>2</v>
      </c>
      <c r="M207" s="16" t="s">
        <v>36</v>
      </c>
      <c r="N207" s="16" t="str">
        <f t="shared" si="25"/>
        <v>Midwest</v>
      </c>
    </row>
    <row r="208" spans="1:14" outlineLevel="2">
      <c r="A208" s="47">
        <v>1661</v>
      </c>
      <c r="B208" s="48">
        <v>41351</v>
      </c>
      <c r="C208" s="49" t="s">
        <v>101</v>
      </c>
      <c r="D208" s="50">
        <v>102300</v>
      </c>
      <c r="E208" s="51">
        <f t="shared" si="22"/>
        <v>49.182692307692307</v>
      </c>
      <c r="F208" s="66">
        <f t="shared" si="23"/>
        <v>1.7861111111111112</v>
      </c>
      <c r="G208" s="52">
        <v>16</v>
      </c>
      <c r="H208" s="52">
        <v>28</v>
      </c>
      <c r="I208" s="67" t="str">
        <f t="shared" si="24"/>
        <v>No</v>
      </c>
      <c r="J208" s="52">
        <v>3</v>
      </c>
      <c r="K208" s="52">
        <v>2</v>
      </c>
      <c r="L208" s="52">
        <v>1</v>
      </c>
      <c r="M208" s="16" t="s">
        <v>36</v>
      </c>
      <c r="N208" s="16" t="str">
        <f t="shared" si="25"/>
        <v>Midwest</v>
      </c>
    </row>
    <row r="209" spans="1:14" outlineLevel="2">
      <c r="A209" s="47">
        <v>1667</v>
      </c>
      <c r="B209" s="48">
        <v>36647</v>
      </c>
      <c r="C209" s="49" t="s">
        <v>110</v>
      </c>
      <c r="D209" s="50">
        <v>105089</v>
      </c>
      <c r="E209" s="51">
        <f t="shared" ref="E209:E240" si="26">D209/2080</f>
        <v>50.523557692307691</v>
      </c>
      <c r="F209" s="66">
        <f t="shared" ref="F209:F235" si="27">YEARFRAC($F$9,B209)</f>
        <v>14.666666666666666</v>
      </c>
      <c r="G209" s="52">
        <v>16</v>
      </c>
      <c r="H209" s="52">
        <f>21+14</f>
        <v>35</v>
      </c>
      <c r="I209" s="67" t="str">
        <f t="shared" ref="I209:I234" si="28">IF(F209&gt;10,"Yes","No")</f>
        <v>Yes</v>
      </c>
      <c r="J209" s="52">
        <v>3</v>
      </c>
      <c r="K209" s="52">
        <v>1</v>
      </c>
      <c r="L209" s="52">
        <v>1</v>
      </c>
      <c r="M209" s="16" t="s">
        <v>36</v>
      </c>
      <c r="N209" s="16" t="str">
        <f t="shared" si="25"/>
        <v>Midwest</v>
      </c>
    </row>
    <row r="210" spans="1:14" outlineLevel="2">
      <c r="A210" s="47">
        <v>1671</v>
      </c>
      <c r="B210" s="48">
        <v>41073</v>
      </c>
      <c r="C210" s="49" t="s">
        <v>94</v>
      </c>
      <c r="D210" s="50">
        <v>81809</v>
      </c>
      <c r="E210" s="51">
        <f t="shared" si="26"/>
        <v>39.331249999999997</v>
      </c>
      <c r="F210" s="66">
        <f t="shared" si="27"/>
        <v>2.5499999999999998</v>
      </c>
      <c r="G210" s="52">
        <v>16</v>
      </c>
      <c r="H210" s="52">
        <v>23</v>
      </c>
      <c r="I210" s="67" t="str">
        <f t="shared" si="28"/>
        <v>No</v>
      </c>
      <c r="J210" s="52">
        <v>3</v>
      </c>
      <c r="K210" s="52">
        <v>1</v>
      </c>
      <c r="L210" s="52">
        <v>1</v>
      </c>
      <c r="M210" s="16" t="s">
        <v>36</v>
      </c>
      <c r="N210" s="16" t="str">
        <f t="shared" si="25"/>
        <v>Midwest</v>
      </c>
    </row>
    <row r="211" spans="1:14" outlineLevel="2">
      <c r="A211" s="47">
        <v>1672</v>
      </c>
      <c r="B211" s="48">
        <v>39572</v>
      </c>
      <c r="C211" s="49" t="s">
        <v>98</v>
      </c>
      <c r="D211" s="50">
        <v>146546</v>
      </c>
      <c r="E211" s="51">
        <f t="shared" si="26"/>
        <v>70.454807692307696</v>
      </c>
      <c r="F211" s="66">
        <f t="shared" si="27"/>
        <v>6.6583333333333332</v>
      </c>
      <c r="G211" s="52">
        <v>16</v>
      </c>
      <c r="H211" s="52">
        <v>38</v>
      </c>
      <c r="I211" s="67" t="str">
        <f t="shared" si="28"/>
        <v>No</v>
      </c>
      <c r="J211" s="52">
        <v>3</v>
      </c>
      <c r="K211" s="52">
        <v>1</v>
      </c>
      <c r="L211" s="52">
        <v>1</v>
      </c>
      <c r="M211" s="16" t="s">
        <v>36</v>
      </c>
      <c r="N211" s="16" t="str">
        <f t="shared" ref="N211:N242" si="29">VLOOKUP(M211,$F$4:$G$425,2,FALSE)</f>
        <v>Midwest</v>
      </c>
    </row>
    <row r="212" spans="1:14" outlineLevel="2">
      <c r="A212" s="47">
        <v>1673</v>
      </c>
      <c r="B212" s="48">
        <v>41340</v>
      </c>
      <c r="C212" s="49" t="s">
        <v>111</v>
      </c>
      <c r="D212" s="50">
        <v>117415</v>
      </c>
      <c r="E212" s="51">
        <f t="shared" si="26"/>
        <v>56.449519230769234</v>
      </c>
      <c r="F212" s="66">
        <f t="shared" si="27"/>
        <v>1.8166666666666667</v>
      </c>
      <c r="G212" s="52">
        <v>16</v>
      </c>
      <c r="H212" s="52">
        <v>35</v>
      </c>
      <c r="I212" s="67" t="str">
        <f t="shared" si="28"/>
        <v>No</v>
      </c>
      <c r="J212" s="52">
        <v>3</v>
      </c>
      <c r="K212" s="52">
        <v>2</v>
      </c>
      <c r="L212" s="52">
        <v>1</v>
      </c>
      <c r="M212" s="16" t="s">
        <v>36</v>
      </c>
      <c r="N212" s="16" t="str">
        <f t="shared" si="29"/>
        <v>Midwest</v>
      </c>
    </row>
    <row r="213" spans="1:14" outlineLevel="2">
      <c r="A213" s="47">
        <v>1680</v>
      </c>
      <c r="B213" s="48">
        <v>41280</v>
      </c>
      <c r="C213" s="49" t="s">
        <v>115</v>
      </c>
      <c r="D213" s="50">
        <v>151226</v>
      </c>
      <c r="E213" s="51">
        <f t="shared" si="26"/>
        <v>72.704807692307696</v>
      </c>
      <c r="F213" s="66">
        <f t="shared" si="27"/>
        <v>1.9861111111111112</v>
      </c>
      <c r="G213" s="52">
        <v>16</v>
      </c>
      <c r="H213" s="52">
        <v>24</v>
      </c>
      <c r="I213" s="67" t="str">
        <f t="shared" si="28"/>
        <v>No</v>
      </c>
      <c r="J213" s="52">
        <v>1</v>
      </c>
      <c r="K213" s="52">
        <v>1</v>
      </c>
      <c r="L213" s="52">
        <v>2</v>
      </c>
      <c r="M213" s="16" t="s">
        <v>36</v>
      </c>
      <c r="N213" s="16" t="str">
        <f t="shared" si="29"/>
        <v>Midwest</v>
      </c>
    </row>
    <row r="214" spans="1:14" outlineLevel="2">
      <c r="A214" s="47">
        <v>1688</v>
      </c>
      <c r="B214" s="48">
        <v>38140</v>
      </c>
      <c r="C214" s="49" t="s">
        <v>94</v>
      </c>
      <c r="D214" s="50">
        <v>103784</v>
      </c>
      <c r="E214" s="51">
        <f t="shared" si="26"/>
        <v>49.896153846153844</v>
      </c>
      <c r="F214" s="66">
        <f t="shared" si="27"/>
        <v>10.580555555555556</v>
      </c>
      <c r="G214" s="52">
        <v>16</v>
      </c>
      <c r="H214" s="52">
        <v>46</v>
      </c>
      <c r="I214" s="67" t="str">
        <f t="shared" si="28"/>
        <v>Yes</v>
      </c>
      <c r="J214" s="52">
        <v>3</v>
      </c>
      <c r="K214" s="52">
        <v>1</v>
      </c>
      <c r="L214" s="52">
        <v>1</v>
      </c>
      <c r="M214" s="16" t="s">
        <v>36</v>
      </c>
      <c r="N214" s="16" t="str">
        <f t="shared" si="29"/>
        <v>Midwest</v>
      </c>
    </row>
    <row r="215" spans="1:14" outlineLevel="2">
      <c r="A215" s="47">
        <v>1709</v>
      </c>
      <c r="B215" s="48">
        <v>38615</v>
      </c>
      <c r="C215" s="49" t="s">
        <v>94</v>
      </c>
      <c r="D215" s="50">
        <v>110522</v>
      </c>
      <c r="E215" s="51">
        <f t="shared" si="26"/>
        <v>53.135576923076925</v>
      </c>
      <c r="F215" s="66">
        <f t="shared" si="27"/>
        <v>9.280555555555555</v>
      </c>
      <c r="G215" s="52">
        <v>16</v>
      </c>
      <c r="H215" s="52">
        <v>43</v>
      </c>
      <c r="I215" s="67" t="str">
        <f t="shared" si="28"/>
        <v>No</v>
      </c>
      <c r="J215" s="52">
        <v>1</v>
      </c>
      <c r="K215" s="52">
        <v>1</v>
      </c>
      <c r="L215" s="52">
        <v>1</v>
      </c>
      <c r="M215" s="16" t="s">
        <v>36</v>
      </c>
      <c r="N215" s="16" t="str">
        <f t="shared" si="29"/>
        <v>Midwest</v>
      </c>
    </row>
    <row r="216" spans="1:14" outlineLevel="2">
      <c r="A216" s="47">
        <v>1736</v>
      </c>
      <c r="B216" s="48">
        <v>39904</v>
      </c>
      <c r="C216" s="49" t="s">
        <v>94</v>
      </c>
      <c r="D216" s="50">
        <v>109130</v>
      </c>
      <c r="E216" s="51">
        <f t="shared" si="26"/>
        <v>52.466346153846153</v>
      </c>
      <c r="F216" s="66">
        <f t="shared" si="27"/>
        <v>5.75</v>
      </c>
      <c r="G216" s="52">
        <v>16</v>
      </c>
      <c r="H216" s="52">
        <v>33</v>
      </c>
      <c r="I216" s="67" t="str">
        <f t="shared" si="28"/>
        <v>No</v>
      </c>
      <c r="J216" s="52">
        <v>3</v>
      </c>
      <c r="K216" s="52">
        <v>1</v>
      </c>
      <c r="L216" s="52">
        <v>2</v>
      </c>
      <c r="M216" s="16" t="s">
        <v>36</v>
      </c>
      <c r="N216" s="16" t="str">
        <f t="shared" si="29"/>
        <v>Midwest</v>
      </c>
    </row>
    <row r="217" spans="1:14" outlineLevel="2">
      <c r="A217" s="47">
        <v>1741</v>
      </c>
      <c r="B217" s="48">
        <v>39902</v>
      </c>
      <c r="C217" s="49" t="s">
        <v>94</v>
      </c>
      <c r="D217" s="50">
        <v>89191</v>
      </c>
      <c r="E217" s="51">
        <f t="shared" si="26"/>
        <v>42.880288461538463</v>
      </c>
      <c r="F217" s="66">
        <f t="shared" si="27"/>
        <v>5.75</v>
      </c>
      <c r="G217" s="52">
        <v>14</v>
      </c>
      <c r="H217" s="52">
        <v>34</v>
      </c>
      <c r="I217" s="67" t="str">
        <f t="shared" si="28"/>
        <v>No</v>
      </c>
      <c r="J217" s="52">
        <v>3</v>
      </c>
      <c r="K217" s="52">
        <v>1</v>
      </c>
      <c r="L217" s="52">
        <v>1</v>
      </c>
      <c r="M217" s="16" t="s">
        <v>36</v>
      </c>
      <c r="N217" s="16" t="str">
        <f t="shared" si="29"/>
        <v>Midwest</v>
      </c>
    </row>
    <row r="218" spans="1:14" outlineLevel="2">
      <c r="A218" s="47">
        <v>1751</v>
      </c>
      <c r="B218" s="48">
        <v>40038</v>
      </c>
      <c r="C218" s="49" t="s">
        <v>94</v>
      </c>
      <c r="D218" s="50">
        <v>115536</v>
      </c>
      <c r="E218" s="51">
        <f t="shared" si="26"/>
        <v>55.54615384615385</v>
      </c>
      <c r="F218" s="66">
        <f t="shared" si="27"/>
        <v>5.3833333333333337</v>
      </c>
      <c r="G218" s="52">
        <v>16</v>
      </c>
      <c r="H218" s="52">
        <v>31</v>
      </c>
      <c r="I218" s="67" t="str">
        <f t="shared" si="28"/>
        <v>No</v>
      </c>
      <c r="J218" s="52">
        <v>1</v>
      </c>
      <c r="K218" s="52">
        <v>1</v>
      </c>
      <c r="L218" s="52">
        <v>1</v>
      </c>
      <c r="M218" s="16" t="s">
        <v>36</v>
      </c>
      <c r="N218" s="16" t="str">
        <f t="shared" si="29"/>
        <v>Midwest</v>
      </c>
    </row>
    <row r="219" spans="1:14" outlineLevel="2">
      <c r="A219" s="47">
        <v>1761</v>
      </c>
      <c r="B219" s="48">
        <v>41167</v>
      </c>
      <c r="C219" s="49" t="s">
        <v>94</v>
      </c>
      <c r="D219" s="50">
        <v>81049</v>
      </c>
      <c r="E219" s="51">
        <f t="shared" si="26"/>
        <v>38.965865384615384</v>
      </c>
      <c r="F219" s="66">
        <f t="shared" si="27"/>
        <v>2.2944444444444443</v>
      </c>
      <c r="G219" s="52">
        <v>16</v>
      </c>
      <c r="H219" s="52">
        <v>22</v>
      </c>
      <c r="I219" s="67" t="str">
        <f t="shared" si="28"/>
        <v>No</v>
      </c>
      <c r="J219" s="52">
        <v>3</v>
      </c>
      <c r="K219" s="52">
        <v>1</v>
      </c>
      <c r="L219" s="52">
        <v>2</v>
      </c>
      <c r="M219" s="16" t="s">
        <v>36</v>
      </c>
      <c r="N219" s="16" t="str">
        <f t="shared" si="29"/>
        <v>Midwest</v>
      </c>
    </row>
    <row r="220" spans="1:14" outlineLevel="2">
      <c r="A220" s="47">
        <v>1764</v>
      </c>
      <c r="B220" s="53">
        <v>37059</v>
      </c>
      <c r="C220" s="49" t="s">
        <v>94</v>
      </c>
      <c r="D220" s="50">
        <v>117530</v>
      </c>
      <c r="E220" s="51">
        <f t="shared" si="26"/>
        <v>56.504807692307693</v>
      </c>
      <c r="F220" s="66">
        <f t="shared" si="27"/>
        <v>13.53888888888889</v>
      </c>
      <c r="G220" s="52">
        <v>14</v>
      </c>
      <c r="H220" s="52">
        <v>50</v>
      </c>
      <c r="I220" s="67" t="str">
        <f t="shared" si="28"/>
        <v>Yes</v>
      </c>
      <c r="J220" s="52">
        <v>3</v>
      </c>
      <c r="K220" s="52">
        <v>1</v>
      </c>
      <c r="L220" s="52">
        <v>2</v>
      </c>
      <c r="M220" s="16" t="s">
        <v>36</v>
      </c>
      <c r="N220" s="16" t="str">
        <f t="shared" si="29"/>
        <v>Midwest</v>
      </c>
    </row>
    <row r="221" spans="1:14" outlineLevel="2">
      <c r="A221" s="47">
        <v>1767</v>
      </c>
      <c r="B221" s="48">
        <v>38492</v>
      </c>
      <c r="C221" s="49" t="s">
        <v>94</v>
      </c>
      <c r="D221" s="50">
        <v>111360</v>
      </c>
      <c r="E221" s="51">
        <f t="shared" si="26"/>
        <v>53.53846153846154</v>
      </c>
      <c r="F221" s="66">
        <f t="shared" si="27"/>
        <v>9.6138888888888889</v>
      </c>
      <c r="G221" s="52">
        <v>16</v>
      </c>
      <c r="H221" s="52">
        <v>44</v>
      </c>
      <c r="I221" s="67" t="str">
        <f t="shared" si="28"/>
        <v>No</v>
      </c>
      <c r="J221" s="52">
        <v>3</v>
      </c>
      <c r="K221" s="52">
        <v>1</v>
      </c>
      <c r="L221" s="52">
        <v>1</v>
      </c>
      <c r="M221" s="16" t="s">
        <v>36</v>
      </c>
      <c r="N221" s="16" t="str">
        <f t="shared" si="29"/>
        <v>Midwest</v>
      </c>
    </row>
    <row r="222" spans="1:14" outlineLevel="2">
      <c r="A222" s="47">
        <v>1775</v>
      </c>
      <c r="B222" s="48">
        <v>40130</v>
      </c>
      <c r="C222" s="49" t="s">
        <v>115</v>
      </c>
      <c r="D222" s="50">
        <v>161441</v>
      </c>
      <c r="E222" s="51">
        <f t="shared" si="26"/>
        <v>77.61586538461539</v>
      </c>
      <c r="F222" s="66">
        <f t="shared" si="27"/>
        <v>5.1333333333333337</v>
      </c>
      <c r="G222" s="52">
        <v>14</v>
      </c>
      <c r="H222" s="52">
        <v>30</v>
      </c>
      <c r="I222" s="67" t="str">
        <f t="shared" si="28"/>
        <v>No</v>
      </c>
      <c r="J222" s="52">
        <v>3</v>
      </c>
      <c r="K222" s="52">
        <v>2</v>
      </c>
      <c r="L222" s="52">
        <v>2</v>
      </c>
      <c r="M222" s="16" t="s">
        <v>36</v>
      </c>
      <c r="N222" s="16" t="str">
        <f t="shared" si="29"/>
        <v>Midwest</v>
      </c>
    </row>
    <row r="223" spans="1:14" outlineLevel="2">
      <c r="A223" s="47">
        <v>1779</v>
      </c>
      <c r="B223" s="48">
        <v>38504</v>
      </c>
      <c r="C223" s="49" t="s">
        <v>94</v>
      </c>
      <c r="D223" s="50">
        <v>121084</v>
      </c>
      <c r="E223" s="51">
        <f t="shared" si="26"/>
        <v>58.213461538461537</v>
      </c>
      <c r="F223" s="66">
        <f t="shared" si="27"/>
        <v>9.5833333333333339</v>
      </c>
      <c r="G223" s="52">
        <v>16</v>
      </c>
      <c r="H223" s="52">
        <v>43</v>
      </c>
      <c r="I223" s="67" t="str">
        <f t="shared" si="28"/>
        <v>No</v>
      </c>
      <c r="J223" s="52">
        <v>3</v>
      </c>
      <c r="K223" s="52">
        <v>1</v>
      </c>
      <c r="L223" s="52">
        <v>1</v>
      </c>
      <c r="M223" s="16" t="s">
        <v>36</v>
      </c>
      <c r="N223" s="16" t="str">
        <f t="shared" si="29"/>
        <v>Midwest</v>
      </c>
    </row>
    <row r="224" spans="1:14" outlineLevel="2">
      <c r="A224" s="47">
        <v>1783</v>
      </c>
      <c r="B224" s="48">
        <v>38904</v>
      </c>
      <c r="C224" s="49" t="s">
        <v>107</v>
      </c>
      <c r="D224" s="50">
        <v>156972</v>
      </c>
      <c r="E224" s="51">
        <f t="shared" si="26"/>
        <v>75.467307692307699</v>
      </c>
      <c r="F224" s="66">
        <f t="shared" si="27"/>
        <v>8.4861111111111107</v>
      </c>
      <c r="G224" s="52">
        <v>19</v>
      </c>
      <c r="H224" s="52">
        <v>50</v>
      </c>
      <c r="I224" s="67" t="str">
        <f t="shared" si="28"/>
        <v>No</v>
      </c>
      <c r="J224" s="52">
        <v>3</v>
      </c>
      <c r="K224" s="52">
        <v>1</v>
      </c>
      <c r="L224" s="52">
        <v>1</v>
      </c>
      <c r="M224" s="16" t="s">
        <v>36</v>
      </c>
      <c r="N224" s="16" t="str">
        <f t="shared" si="29"/>
        <v>Midwest</v>
      </c>
    </row>
    <row r="225" spans="1:14" outlineLevel="2">
      <c r="A225" s="47">
        <v>1784</v>
      </c>
      <c r="B225" s="48">
        <v>40077</v>
      </c>
      <c r="C225" s="49" t="s">
        <v>109</v>
      </c>
      <c r="D225" s="50">
        <v>96096</v>
      </c>
      <c r="E225" s="51">
        <f t="shared" si="26"/>
        <v>46.2</v>
      </c>
      <c r="F225" s="66">
        <f t="shared" si="27"/>
        <v>5.2777777777777777</v>
      </c>
      <c r="G225" s="52">
        <v>16</v>
      </c>
      <c r="H225" s="52">
        <v>25</v>
      </c>
      <c r="I225" s="67" t="str">
        <f t="shared" si="28"/>
        <v>No</v>
      </c>
      <c r="J225" s="52">
        <v>4</v>
      </c>
      <c r="K225" s="52">
        <v>1</v>
      </c>
      <c r="L225" s="52">
        <v>2</v>
      </c>
      <c r="M225" s="16" t="s">
        <v>36</v>
      </c>
      <c r="N225" s="16" t="str">
        <f t="shared" si="29"/>
        <v>Midwest</v>
      </c>
    </row>
    <row r="226" spans="1:14" outlineLevel="2">
      <c r="A226" s="47">
        <v>1787</v>
      </c>
      <c r="B226" s="48">
        <v>39284</v>
      </c>
      <c r="C226" s="49" t="s">
        <v>18</v>
      </c>
      <c r="D226" s="50">
        <v>116261</v>
      </c>
      <c r="E226" s="51">
        <f t="shared" si="26"/>
        <v>55.894711538461536</v>
      </c>
      <c r="F226" s="66">
        <f t="shared" si="27"/>
        <v>7.4444444444444446</v>
      </c>
      <c r="G226" s="52">
        <v>16</v>
      </c>
      <c r="H226" s="52">
        <v>45</v>
      </c>
      <c r="I226" s="67" t="str">
        <f t="shared" si="28"/>
        <v>No</v>
      </c>
      <c r="J226" s="52">
        <v>3</v>
      </c>
      <c r="K226" s="52">
        <v>1</v>
      </c>
      <c r="L226" s="52">
        <v>1</v>
      </c>
      <c r="M226" s="16" t="s">
        <v>36</v>
      </c>
      <c r="N226" s="16" t="str">
        <f t="shared" si="29"/>
        <v>Midwest</v>
      </c>
    </row>
    <row r="227" spans="1:14" outlineLevel="2">
      <c r="A227" s="47">
        <v>1790</v>
      </c>
      <c r="B227" s="48">
        <v>36234</v>
      </c>
      <c r="C227" s="49" t="s">
        <v>115</v>
      </c>
      <c r="D227" s="50">
        <v>161077</v>
      </c>
      <c r="E227" s="51">
        <f t="shared" si="26"/>
        <v>77.440865384615378</v>
      </c>
      <c r="F227" s="66">
        <f t="shared" si="27"/>
        <v>15.794444444444444</v>
      </c>
      <c r="G227" s="52">
        <v>19</v>
      </c>
      <c r="H227" s="52">
        <v>54</v>
      </c>
      <c r="I227" s="67" t="str">
        <f t="shared" si="28"/>
        <v>Yes</v>
      </c>
      <c r="J227" s="52">
        <v>1</v>
      </c>
      <c r="K227" s="52">
        <v>1</v>
      </c>
      <c r="L227" s="52">
        <v>1</v>
      </c>
      <c r="M227" s="16" t="s">
        <v>36</v>
      </c>
      <c r="N227" s="16" t="str">
        <f t="shared" si="29"/>
        <v>Midwest</v>
      </c>
    </row>
    <row r="228" spans="1:14" outlineLevel="2">
      <c r="A228" s="47">
        <v>1791</v>
      </c>
      <c r="B228" s="48">
        <v>39332</v>
      </c>
      <c r="C228" s="49" t="s">
        <v>97</v>
      </c>
      <c r="D228" s="50">
        <v>70788</v>
      </c>
      <c r="E228" s="51">
        <f t="shared" si="26"/>
        <v>34.032692307692308</v>
      </c>
      <c r="F228" s="66">
        <f t="shared" si="27"/>
        <v>7.3166666666666664</v>
      </c>
      <c r="G228" s="52">
        <v>12</v>
      </c>
      <c r="H228" s="52">
        <v>40</v>
      </c>
      <c r="I228" s="67" t="str">
        <f t="shared" si="28"/>
        <v>No</v>
      </c>
      <c r="J228" s="52">
        <v>3</v>
      </c>
      <c r="K228" s="52">
        <v>2</v>
      </c>
      <c r="L228" s="52">
        <v>1</v>
      </c>
      <c r="M228" s="16" t="s">
        <v>36</v>
      </c>
      <c r="N228" s="16" t="str">
        <f t="shared" si="29"/>
        <v>Midwest</v>
      </c>
    </row>
    <row r="229" spans="1:14" outlineLevel="2">
      <c r="A229" s="47">
        <v>1793</v>
      </c>
      <c r="B229" s="48">
        <v>39699</v>
      </c>
      <c r="C229" s="49" t="s">
        <v>102</v>
      </c>
      <c r="D229" s="50">
        <v>140822</v>
      </c>
      <c r="E229" s="51">
        <f t="shared" si="26"/>
        <v>67.702884615384619</v>
      </c>
      <c r="F229" s="66">
        <f t="shared" si="27"/>
        <v>6.3138888888888891</v>
      </c>
      <c r="G229" s="52">
        <v>19</v>
      </c>
      <c r="H229" s="52">
        <v>50</v>
      </c>
      <c r="I229" s="67" t="str">
        <f t="shared" si="28"/>
        <v>No</v>
      </c>
      <c r="J229" s="52">
        <v>3</v>
      </c>
      <c r="K229" s="52">
        <v>1</v>
      </c>
      <c r="L229" s="52">
        <v>2</v>
      </c>
      <c r="M229" s="16" t="s">
        <v>36</v>
      </c>
      <c r="N229" s="16" t="str">
        <f t="shared" si="29"/>
        <v>Midwest</v>
      </c>
    </row>
    <row r="230" spans="1:14" outlineLevel="2">
      <c r="A230" s="47">
        <v>1813</v>
      </c>
      <c r="B230" s="48">
        <v>37636</v>
      </c>
      <c r="C230" s="49" t="s">
        <v>94</v>
      </c>
      <c r="D230" s="50">
        <v>103922</v>
      </c>
      <c r="E230" s="51">
        <f t="shared" si="26"/>
        <v>49.962499999999999</v>
      </c>
      <c r="F230" s="66">
        <f t="shared" si="27"/>
        <v>11.96111111111111</v>
      </c>
      <c r="G230" s="52">
        <v>16</v>
      </c>
      <c r="H230" s="52">
        <v>47</v>
      </c>
      <c r="I230" s="67" t="str">
        <f t="shared" si="28"/>
        <v>Yes</v>
      </c>
      <c r="J230" s="52">
        <v>1</v>
      </c>
      <c r="K230" s="52">
        <v>1</v>
      </c>
      <c r="L230" s="52">
        <v>2</v>
      </c>
      <c r="M230" s="16" t="s">
        <v>36</v>
      </c>
      <c r="N230" s="16" t="str">
        <f t="shared" si="29"/>
        <v>Midwest</v>
      </c>
    </row>
    <row r="231" spans="1:14" outlineLevel="2">
      <c r="A231" s="47">
        <v>1819</v>
      </c>
      <c r="B231" s="48">
        <v>40092</v>
      </c>
      <c r="C231" s="49" t="s">
        <v>94</v>
      </c>
      <c r="D231" s="50">
        <v>84804</v>
      </c>
      <c r="E231" s="51">
        <f t="shared" si="26"/>
        <v>40.771153846153844</v>
      </c>
      <c r="F231" s="66">
        <f t="shared" si="27"/>
        <v>5.2361111111111107</v>
      </c>
      <c r="G231" s="52">
        <v>14</v>
      </c>
      <c r="H231" s="52">
        <v>30</v>
      </c>
      <c r="I231" s="67" t="str">
        <f t="shared" si="28"/>
        <v>No</v>
      </c>
      <c r="J231" s="52">
        <v>2</v>
      </c>
      <c r="K231" s="52">
        <v>1</v>
      </c>
      <c r="L231" s="52">
        <v>1</v>
      </c>
      <c r="M231" s="16" t="s">
        <v>36</v>
      </c>
      <c r="N231" s="16" t="str">
        <f t="shared" si="29"/>
        <v>Midwest</v>
      </c>
    </row>
    <row r="232" spans="1:14" outlineLevel="2">
      <c r="A232" s="47">
        <v>1830</v>
      </c>
      <c r="B232" s="53">
        <v>36540</v>
      </c>
      <c r="C232" s="49" t="s">
        <v>94</v>
      </c>
      <c r="D232" s="50">
        <v>108928</v>
      </c>
      <c r="E232" s="51">
        <f t="shared" si="26"/>
        <v>52.369230769230768</v>
      </c>
      <c r="F232" s="66">
        <f t="shared" si="27"/>
        <v>14.96111111111111</v>
      </c>
      <c r="G232" s="52">
        <v>14</v>
      </c>
      <c r="H232" s="52">
        <v>52</v>
      </c>
      <c r="I232" s="67" t="str">
        <f t="shared" si="28"/>
        <v>Yes</v>
      </c>
      <c r="J232" s="52">
        <v>3</v>
      </c>
      <c r="K232" s="52">
        <v>1</v>
      </c>
      <c r="L232" s="52">
        <v>1</v>
      </c>
      <c r="M232" s="16" t="s">
        <v>36</v>
      </c>
      <c r="N232" s="16" t="str">
        <f t="shared" si="29"/>
        <v>Midwest</v>
      </c>
    </row>
    <row r="233" spans="1:14" outlineLevel="2">
      <c r="A233" s="47">
        <v>1840</v>
      </c>
      <c r="B233" s="53">
        <v>36572</v>
      </c>
      <c r="C233" s="49" t="s">
        <v>94</v>
      </c>
      <c r="D233" s="50">
        <v>108792</v>
      </c>
      <c r="E233" s="51">
        <f t="shared" si="26"/>
        <v>52.303846153846152</v>
      </c>
      <c r="F233" s="66">
        <f t="shared" si="27"/>
        <v>14.875</v>
      </c>
      <c r="G233" s="52">
        <v>14</v>
      </c>
      <c r="H233" s="52">
        <v>52</v>
      </c>
      <c r="I233" s="67" t="str">
        <f t="shared" si="28"/>
        <v>Yes</v>
      </c>
      <c r="J233" s="52">
        <v>3</v>
      </c>
      <c r="K233" s="52">
        <v>1</v>
      </c>
      <c r="L233" s="52">
        <v>1</v>
      </c>
      <c r="M233" s="16" t="s">
        <v>36</v>
      </c>
      <c r="N233" s="16" t="str">
        <f t="shared" si="29"/>
        <v>Midwest</v>
      </c>
    </row>
    <row r="234" spans="1:14" outlineLevel="2">
      <c r="A234" s="47">
        <v>1844</v>
      </c>
      <c r="B234" s="48">
        <v>41338</v>
      </c>
      <c r="C234" s="49" t="s">
        <v>107</v>
      </c>
      <c r="D234" s="50">
        <v>140324</v>
      </c>
      <c r="E234" s="51">
        <f t="shared" si="26"/>
        <v>67.463461538461544</v>
      </c>
      <c r="F234" s="66">
        <f t="shared" si="27"/>
        <v>1.8222222222222222</v>
      </c>
      <c r="G234" s="52">
        <v>16</v>
      </c>
      <c r="H234" s="52">
        <v>24</v>
      </c>
      <c r="I234" s="67" t="str">
        <f t="shared" si="28"/>
        <v>No</v>
      </c>
      <c r="J234" s="52">
        <v>3</v>
      </c>
      <c r="K234" s="52">
        <v>1</v>
      </c>
      <c r="L234" s="52">
        <v>1</v>
      </c>
      <c r="M234" s="16" t="s">
        <v>36</v>
      </c>
      <c r="N234" s="16" t="str">
        <f t="shared" si="29"/>
        <v>Midwest</v>
      </c>
    </row>
    <row r="235" spans="1:14" outlineLevel="2">
      <c r="A235" s="47">
        <v>1851</v>
      </c>
      <c r="B235" s="48">
        <v>39299</v>
      </c>
      <c r="C235" s="49" t="s">
        <v>96</v>
      </c>
      <c r="D235" s="50">
        <v>118068</v>
      </c>
      <c r="E235" s="51">
        <f t="shared" si="26"/>
        <v>56.763461538461542</v>
      </c>
      <c r="F235" s="66">
        <f t="shared" si="27"/>
        <v>7.4055555555555559</v>
      </c>
      <c r="G235" s="52">
        <v>16</v>
      </c>
      <c r="H235" s="52">
        <v>30</v>
      </c>
      <c r="I235" s="67" t="str">
        <f>IF(F234&gt;10,"Yes","No")</f>
        <v>No</v>
      </c>
      <c r="J235" s="52">
        <v>3</v>
      </c>
      <c r="K235" s="52">
        <v>2</v>
      </c>
      <c r="L235" s="52">
        <v>1</v>
      </c>
      <c r="M235" s="16" t="s">
        <v>36</v>
      </c>
      <c r="N235" s="16" t="str">
        <f t="shared" si="29"/>
        <v>Midwest</v>
      </c>
    </row>
    <row r="236" spans="1:14" outlineLevel="1">
      <c r="A236" s="47"/>
      <c r="B236" s="48"/>
      <c r="C236" s="49"/>
      <c r="D236" s="50">
        <f>SUBTOTAL(9,D113:D235)</f>
        <v>13405750</v>
      </c>
      <c r="E236" s="51"/>
      <c r="F236" s="66"/>
      <c r="G236" s="52"/>
      <c r="H236" s="52"/>
      <c r="I236" s="67"/>
      <c r="J236" s="52"/>
      <c r="K236" s="52"/>
      <c r="L236" s="52"/>
      <c r="M236" s="16"/>
      <c r="N236" s="11" t="s">
        <v>122</v>
      </c>
    </row>
    <row r="237" spans="1:14" outlineLevel="2">
      <c r="A237" s="66">
        <v>1001</v>
      </c>
      <c r="B237" s="48">
        <v>36234</v>
      </c>
      <c r="C237" s="49" t="s">
        <v>14</v>
      </c>
      <c r="D237" s="50">
        <v>290210</v>
      </c>
      <c r="E237" s="51">
        <f>D237/2080</f>
        <v>139.52403846153845</v>
      </c>
      <c r="F237" s="66">
        <f>YEARFRAC($F$9,B237)</f>
        <v>15.794444444444444</v>
      </c>
      <c r="G237" s="52">
        <v>19</v>
      </c>
      <c r="H237" s="52">
        <v>56</v>
      </c>
      <c r="I237" s="67" t="str">
        <f>IF(F237&gt;10,"Yes","No")</f>
        <v>Yes</v>
      </c>
      <c r="J237" s="52">
        <v>3</v>
      </c>
      <c r="K237" s="52">
        <v>1</v>
      </c>
      <c r="L237" s="52">
        <v>2</v>
      </c>
      <c r="M237" s="16" t="s">
        <v>35</v>
      </c>
      <c r="N237" s="16" t="e">
        <f>VLOOKUP(M237,F647:G649,2,FALSE)</f>
        <v>#N/A</v>
      </c>
    </row>
    <row r="238" spans="1:14" outlineLevel="2">
      <c r="A238" s="47">
        <v>1002</v>
      </c>
      <c r="B238" s="48">
        <v>36509</v>
      </c>
      <c r="C238" s="49" t="s">
        <v>93</v>
      </c>
      <c r="D238" s="50">
        <v>279723</v>
      </c>
      <c r="E238" s="51">
        <f>D238/2080</f>
        <v>134.48221153846154</v>
      </c>
      <c r="F238" s="66">
        <f>YEARFRAC($F$9,B238)</f>
        <v>15.044444444444444</v>
      </c>
      <c r="G238" s="52">
        <v>19</v>
      </c>
      <c r="H238" s="52">
        <v>45</v>
      </c>
      <c r="I238" s="67" t="str">
        <f>IF(F238&gt;10,"Yes","No")</f>
        <v>Yes</v>
      </c>
      <c r="J238" s="52">
        <v>3</v>
      </c>
      <c r="K238" s="52">
        <v>1</v>
      </c>
      <c r="L238" s="52">
        <v>2</v>
      </c>
      <c r="M238" s="16" t="s">
        <v>35</v>
      </c>
      <c r="N238" s="16" t="e">
        <f>VLOOKUP(M238,F647:G649,2,FALSE)</f>
        <v>#N/A</v>
      </c>
    </row>
    <row r="239" spans="1:14" outlineLevel="2">
      <c r="A239" s="47">
        <v>1005</v>
      </c>
      <c r="B239" s="48">
        <v>39746</v>
      </c>
      <c r="C239" s="49" t="s">
        <v>94</v>
      </c>
      <c r="D239" s="50">
        <v>142687</v>
      </c>
      <c r="E239" s="51">
        <f>D239/2080</f>
        <v>68.599519230769232</v>
      </c>
      <c r="F239" s="66">
        <f>YEARFRAC($F$9,B239)</f>
        <v>6.1833333333333336</v>
      </c>
      <c r="G239" s="52">
        <v>16</v>
      </c>
      <c r="H239" s="52">
        <v>35</v>
      </c>
      <c r="I239" s="67" t="str">
        <f>IF(F239&gt;10,"Yes","No")</f>
        <v>No</v>
      </c>
      <c r="J239" s="52">
        <v>3</v>
      </c>
      <c r="K239" s="52">
        <v>1</v>
      </c>
      <c r="L239" s="52">
        <v>1</v>
      </c>
      <c r="M239" s="16" t="s">
        <v>35</v>
      </c>
      <c r="N239" s="16" t="e">
        <f>VLOOKUP(M239,F645:G647,2,FALSE)</f>
        <v>#N/A</v>
      </c>
    </row>
    <row r="240" spans="1:14" outlineLevel="1">
      <c r="A240" s="47"/>
      <c r="B240" s="48"/>
      <c r="C240" s="49"/>
      <c r="D240" s="50">
        <f>SUBTOTAL(9,D237:D239)</f>
        <v>712620</v>
      </c>
      <c r="E240" s="51"/>
      <c r="F240" s="66"/>
      <c r="G240" s="52"/>
      <c r="H240" s="52"/>
      <c r="I240" s="67"/>
      <c r="J240" s="52"/>
      <c r="K240" s="52"/>
      <c r="L240" s="52"/>
      <c r="M240" s="16"/>
      <c r="N240" s="11" t="s">
        <v>125</v>
      </c>
    </row>
    <row r="241" spans="1:14" outlineLevel="2">
      <c r="A241" s="47">
        <v>1015</v>
      </c>
      <c r="B241" s="48">
        <v>41463</v>
      </c>
      <c r="C241" s="49" t="s">
        <v>96</v>
      </c>
      <c r="D241" s="50">
        <v>81250</v>
      </c>
      <c r="E241" s="51">
        <f t="shared" ref="E241:E272" si="30">D241/2080</f>
        <v>39.0625</v>
      </c>
      <c r="F241" s="66">
        <f t="shared" ref="F241:F272" si="31">YEARFRAC($F$9,B241)</f>
        <v>1.4805555555555556</v>
      </c>
      <c r="G241" s="52">
        <v>14</v>
      </c>
      <c r="H241" s="52">
        <v>26</v>
      </c>
      <c r="I241" s="67" t="str">
        <f t="shared" ref="I241:I272" si="32">IF(F241&gt;10,"Yes","No")</f>
        <v>No</v>
      </c>
      <c r="J241" s="52">
        <v>3</v>
      </c>
      <c r="K241" s="52">
        <v>1</v>
      </c>
      <c r="L241" s="52">
        <v>2</v>
      </c>
      <c r="M241" s="16" t="s">
        <v>35</v>
      </c>
      <c r="N241" s="16" t="str">
        <f t="shared" ref="N241:N272" si="33">VLOOKUP(M241,$F$4:$G$425,2,FALSE)</f>
        <v>Northeast</v>
      </c>
    </row>
    <row r="242" spans="1:14" outlineLevel="2">
      <c r="A242" s="47">
        <v>1018</v>
      </c>
      <c r="B242" s="48">
        <v>40558</v>
      </c>
      <c r="C242" s="49" t="s">
        <v>18</v>
      </c>
      <c r="D242" s="50">
        <v>72836</v>
      </c>
      <c r="E242" s="51">
        <f t="shared" si="30"/>
        <v>35.017307692307689</v>
      </c>
      <c r="F242" s="66">
        <f t="shared" si="31"/>
        <v>3.9611111111111112</v>
      </c>
      <c r="G242" s="52">
        <v>16</v>
      </c>
      <c r="H242" s="52">
        <v>32</v>
      </c>
      <c r="I242" s="67" t="str">
        <f t="shared" si="32"/>
        <v>No</v>
      </c>
      <c r="J242" s="52">
        <v>3</v>
      </c>
      <c r="K242" s="52">
        <v>2</v>
      </c>
      <c r="L242" s="52">
        <v>2</v>
      </c>
      <c r="M242" s="16" t="s">
        <v>35</v>
      </c>
      <c r="N242" s="16" t="str">
        <f t="shared" si="33"/>
        <v>Northeast</v>
      </c>
    </row>
    <row r="243" spans="1:14" outlineLevel="2">
      <c r="A243" s="47">
        <v>1038</v>
      </c>
      <c r="B243" s="48">
        <v>41142</v>
      </c>
      <c r="C243" s="49" t="s">
        <v>19</v>
      </c>
      <c r="D243" s="50">
        <v>85451</v>
      </c>
      <c r="E243" s="51">
        <f t="shared" si="30"/>
        <v>41.082211538461536</v>
      </c>
      <c r="F243" s="66">
        <f t="shared" si="31"/>
        <v>2.3611111111111112</v>
      </c>
      <c r="G243" s="52">
        <v>16</v>
      </c>
      <c r="H243" s="52">
        <v>32</v>
      </c>
      <c r="I243" s="67" t="str">
        <f t="shared" si="32"/>
        <v>No</v>
      </c>
      <c r="J243" s="52">
        <v>2</v>
      </c>
      <c r="K243" s="52">
        <v>1</v>
      </c>
      <c r="L243" s="52">
        <v>1</v>
      </c>
      <c r="M243" s="16" t="s">
        <v>35</v>
      </c>
      <c r="N243" s="16" t="str">
        <f t="shared" si="33"/>
        <v>Northeast</v>
      </c>
    </row>
    <row r="244" spans="1:14" outlineLevel="2">
      <c r="A244" s="47">
        <v>1049</v>
      </c>
      <c r="B244" s="48">
        <v>38040</v>
      </c>
      <c r="C244" s="49" t="s">
        <v>19</v>
      </c>
      <c r="D244" s="50">
        <v>88421</v>
      </c>
      <c r="E244" s="51">
        <f t="shared" si="30"/>
        <v>42.510096153846156</v>
      </c>
      <c r="F244" s="66">
        <f t="shared" si="31"/>
        <v>10.855555555555556</v>
      </c>
      <c r="G244" s="52">
        <v>16</v>
      </c>
      <c r="H244" s="52">
        <v>41</v>
      </c>
      <c r="I244" s="67" t="str">
        <f t="shared" si="32"/>
        <v>Yes</v>
      </c>
      <c r="J244" s="52">
        <v>3</v>
      </c>
      <c r="K244" s="52">
        <v>1</v>
      </c>
      <c r="L244" s="52">
        <v>1</v>
      </c>
      <c r="M244" s="16" t="s">
        <v>35</v>
      </c>
      <c r="N244" s="16" t="str">
        <f t="shared" si="33"/>
        <v>Northeast</v>
      </c>
    </row>
    <row r="245" spans="1:14" outlineLevel="2">
      <c r="A245" s="47">
        <v>1053</v>
      </c>
      <c r="B245" s="48">
        <v>41425</v>
      </c>
      <c r="C245" s="49" t="s">
        <v>94</v>
      </c>
      <c r="D245" s="50">
        <v>80241</v>
      </c>
      <c r="E245" s="51">
        <f t="shared" si="30"/>
        <v>38.57740384615385</v>
      </c>
      <c r="F245" s="66">
        <f t="shared" si="31"/>
        <v>1.5833333333333333</v>
      </c>
      <c r="G245" s="52">
        <v>14</v>
      </c>
      <c r="H245" s="52">
        <v>20</v>
      </c>
      <c r="I245" s="67" t="str">
        <f t="shared" si="32"/>
        <v>No</v>
      </c>
      <c r="J245" s="52">
        <v>3</v>
      </c>
      <c r="K245" s="52">
        <v>1</v>
      </c>
      <c r="L245" s="52">
        <v>2</v>
      </c>
      <c r="M245" s="16" t="s">
        <v>35</v>
      </c>
      <c r="N245" s="16" t="str">
        <f t="shared" si="33"/>
        <v>Northeast</v>
      </c>
    </row>
    <row r="246" spans="1:14" outlineLevel="2">
      <c r="A246" s="47">
        <v>1055</v>
      </c>
      <c r="B246" s="48">
        <v>37057</v>
      </c>
      <c r="C246" s="49" t="s">
        <v>17</v>
      </c>
      <c r="D246" s="50">
        <v>149836</v>
      </c>
      <c r="E246" s="51">
        <f t="shared" si="30"/>
        <v>72.036538461538456</v>
      </c>
      <c r="F246" s="66">
        <f t="shared" si="31"/>
        <v>13.544444444444444</v>
      </c>
      <c r="G246" s="52">
        <v>19</v>
      </c>
      <c r="H246" s="52">
        <v>45</v>
      </c>
      <c r="I246" s="67" t="str">
        <f t="shared" si="32"/>
        <v>Yes</v>
      </c>
      <c r="J246" s="52">
        <v>3</v>
      </c>
      <c r="K246" s="52">
        <v>2</v>
      </c>
      <c r="L246" s="52">
        <v>1</v>
      </c>
      <c r="M246" s="16" t="s">
        <v>35</v>
      </c>
      <c r="N246" s="16" t="str">
        <f t="shared" si="33"/>
        <v>Northeast</v>
      </c>
    </row>
    <row r="247" spans="1:14" outlineLevel="2">
      <c r="A247" s="47">
        <v>1056</v>
      </c>
      <c r="B247" s="48">
        <v>37046</v>
      </c>
      <c r="C247" s="49" t="s">
        <v>94</v>
      </c>
      <c r="D247" s="50">
        <v>106663</v>
      </c>
      <c r="E247" s="51">
        <f t="shared" si="30"/>
        <v>51.280288461538461</v>
      </c>
      <c r="F247" s="66">
        <f t="shared" si="31"/>
        <v>13.574999999999999</v>
      </c>
      <c r="G247" s="52">
        <v>16</v>
      </c>
      <c r="H247" s="52">
        <v>50</v>
      </c>
      <c r="I247" s="67" t="str">
        <f t="shared" si="32"/>
        <v>Yes</v>
      </c>
      <c r="J247" s="52">
        <v>3</v>
      </c>
      <c r="K247" s="52">
        <v>1</v>
      </c>
      <c r="L247" s="52">
        <v>1</v>
      </c>
      <c r="M247" s="16" t="s">
        <v>35</v>
      </c>
      <c r="N247" s="16" t="str">
        <f t="shared" si="33"/>
        <v>Northeast</v>
      </c>
    </row>
    <row r="248" spans="1:14" outlineLevel="2">
      <c r="A248" s="47">
        <v>1062</v>
      </c>
      <c r="B248" s="48">
        <v>40002</v>
      </c>
      <c r="C248" s="49" t="s">
        <v>100</v>
      </c>
      <c r="D248" s="50">
        <v>162803</v>
      </c>
      <c r="E248" s="51">
        <f t="shared" si="30"/>
        <v>78.270673076923075</v>
      </c>
      <c r="F248" s="66">
        <f t="shared" si="31"/>
        <v>5.4805555555555552</v>
      </c>
      <c r="G248" s="52">
        <v>16</v>
      </c>
      <c r="H248" s="52">
        <v>35</v>
      </c>
      <c r="I248" s="67" t="str">
        <f t="shared" si="32"/>
        <v>No</v>
      </c>
      <c r="J248" s="52">
        <v>3</v>
      </c>
      <c r="K248" s="52">
        <v>1</v>
      </c>
      <c r="L248" s="52">
        <v>1</v>
      </c>
      <c r="M248" s="16" t="s">
        <v>35</v>
      </c>
      <c r="N248" s="16" t="str">
        <f t="shared" si="33"/>
        <v>Northeast</v>
      </c>
    </row>
    <row r="249" spans="1:14" outlineLevel="2">
      <c r="A249" s="47">
        <v>1079</v>
      </c>
      <c r="B249" s="48">
        <v>37909</v>
      </c>
      <c r="C249" s="49" t="s">
        <v>96</v>
      </c>
      <c r="D249" s="50">
        <v>71459</v>
      </c>
      <c r="E249" s="51">
        <f t="shared" si="30"/>
        <v>34.355288461538464</v>
      </c>
      <c r="F249" s="66">
        <f t="shared" si="31"/>
        <v>11.21111111111111</v>
      </c>
      <c r="G249" s="52">
        <v>16</v>
      </c>
      <c r="H249" s="52">
        <v>31</v>
      </c>
      <c r="I249" s="67" t="str">
        <f t="shared" si="32"/>
        <v>Yes</v>
      </c>
      <c r="J249" s="52">
        <v>3</v>
      </c>
      <c r="K249" s="52">
        <v>1</v>
      </c>
      <c r="L249" s="52">
        <v>1</v>
      </c>
      <c r="M249" s="16" t="s">
        <v>35</v>
      </c>
      <c r="N249" s="16" t="str">
        <f t="shared" si="33"/>
        <v>Northeast</v>
      </c>
    </row>
    <row r="250" spans="1:14" outlineLevel="2">
      <c r="A250" s="47">
        <v>1083</v>
      </c>
      <c r="B250" s="48">
        <v>40052</v>
      </c>
      <c r="C250" s="49" t="s">
        <v>94</v>
      </c>
      <c r="D250" s="50">
        <v>85396</v>
      </c>
      <c r="E250" s="51">
        <f t="shared" si="30"/>
        <v>41.055769230769229</v>
      </c>
      <c r="F250" s="66">
        <f t="shared" si="31"/>
        <v>5.3444444444444441</v>
      </c>
      <c r="G250" s="52">
        <v>14</v>
      </c>
      <c r="H250" s="52">
        <v>31</v>
      </c>
      <c r="I250" s="67" t="str">
        <f t="shared" si="32"/>
        <v>No</v>
      </c>
      <c r="J250" s="52">
        <v>3</v>
      </c>
      <c r="K250" s="52">
        <v>1</v>
      </c>
      <c r="L250" s="52">
        <v>2</v>
      </c>
      <c r="M250" s="16" t="s">
        <v>35</v>
      </c>
      <c r="N250" s="16" t="str">
        <f t="shared" si="33"/>
        <v>Northeast</v>
      </c>
    </row>
    <row r="251" spans="1:14" outlineLevel="2">
      <c r="A251" s="47">
        <v>1085</v>
      </c>
      <c r="B251" s="48">
        <v>36234</v>
      </c>
      <c r="C251" s="49" t="s">
        <v>101</v>
      </c>
      <c r="D251" s="50">
        <v>135671</v>
      </c>
      <c r="E251" s="51">
        <f t="shared" si="30"/>
        <v>65.226442307692309</v>
      </c>
      <c r="F251" s="66">
        <f t="shared" si="31"/>
        <v>15.794444444444444</v>
      </c>
      <c r="G251" s="52">
        <v>19</v>
      </c>
      <c r="H251" s="52">
        <v>62</v>
      </c>
      <c r="I251" s="67" t="str">
        <f t="shared" si="32"/>
        <v>Yes</v>
      </c>
      <c r="J251" s="52">
        <v>3</v>
      </c>
      <c r="K251" s="52">
        <v>1</v>
      </c>
      <c r="L251" s="52">
        <v>1</v>
      </c>
      <c r="M251" s="16" t="s">
        <v>35</v>
      </c>
      <c r="N251" s="16" t="str">
        <f t="shared" si="33"/>
        <v>Northeast</v>
      </c>
    </row>
    <row r="252" spans="1:14" outlineLevel="2">
      <c r="A252" s="47">
        <v>1097</v>
      </c>
      <c r="B252" s="48">
        <v>38578</v>
      </c>
      <c r="C252" s="49" t="s">
        <v>94</v>
      </c>
      <c r="D252" s="50">
        <v>110571</v>
      </c>
      <c r="E252" s="51">
        <f t="shared" si="30"/>
        <v>53.159134615384616</v>
      </c>
      <c r="F252" s="66">
        <f t="shared" si="31"/>
        <v>9.3805555555555564</v>
      </c>
      <c r="G252" s="52">
        <v>16</v>
      </c>
      <c r="H252" s="52">
        <v>43</v>
      </c>
      <c r="I252" s="67" t="str">
        <f t="shared" si="32"/>
        <v>No</v>
      </c>
      <c r="J252" s="52">
        <v>1</v>
      </c>
      <c r="K252" s="52">
        <v>1</v>
      </c>
      <c r="L252" s="52">
        <v>1</v>
      </c>
      <c r="M252" s="16" t="s">
        <v>35</v>
      </c>
      <c r="N252" s="16" t="str">
        <f t="shared" si="33"/>
        <v>Northeast</v>
      </c>
    </row>
    <row r="253" spans="1:14" outlineLevel="2">
      <c r="A253" s="47">
        <v>1098</v>
      </c>
      <c r="B253" s="48">
        <v>41652</v>
      </c>
      <c r="C253" s="49" t="s">
        <v>107</v>
      </c>
      <c r="D253" s="50">
        <v>162245</v>
      </c>
      <c r="E253" s="51">
        <f t="shared" si="30"/>
        <v>78.00240384615384</v>
      </c>
      <c r="F253" s="66">
        <f t="shared" si="31"/>
        <v>0.96666666666666667</v>
      </c>
      <c r="G253" s="52">
        <v>16</v>
      </c>
      <c r="H253" s="52">
        <v>25</v>
      </c>
      <c r="I253" s="67" t="str">
        <f t="shared" si="32"/>
        <v>No</v>
      </c>
      <c r="J253" s="52">
        <v>3</v>
      </c>
      <c r="K253" s="52">
        <v>1</v>
      </c>
      <c r="L253" s="52">
        <v>2</v>
      </c>
      <c r="M253" s="16" t="s">
        <v>35</v>
      </c>
      <c r="N253" s="16" t="str">
        <f t="shared" si="33"/>
        <v>Northeast</v>
      </c>
    </row>
    <row r="254" spans="1:14" outlineLevel="2">
      <c r="A254" s="47">
        <v>1102</v>
      </c>
      <c r="B254" s="48">
        <v>36624</v>
      </c>
      <c r="C254" s="49" t="s">
        <v>19</v>
      </c>
      <c r="D254" s="50">
        <v>88900</v>
      </c>
      <c r="E254" s="51">
        <f t="shared" si="30"/>
        <v>42.740384615384613</v>
      </c>
      <c r="F254" s="66">
        <f t="shared" si="31"/>
        <v>14.730555555555556</v>
      </c>
      <c r="G254" s="52">
        <v>19</v>
      </c>
      <c r="H254" s="52">
        <v>48</v>
      </c>
      <c r="I254" s="67" t="str">
        <f t="shared" si="32"/>
        <v>Yes</v>
      </c>
      <c r="J254" s="52">
        <v>3</v>
      </c>
      <c r="K254" s="52">
        <v>1</v>
      </c>
      <c r="L254" s="52">
        <v>1</v>
      </c>
      <c r="M254" s="16" t="s">
        <v>35</v>
      </c>
      <c r="N254" s="16" t="str">
        <f t="shared" si="33"/>
        <v>Northeast</v>
      </c>
    </row>
    <row r="255" spans="1:14" outlineLevel="2">
      <c r="A255" s="47">
        <v>1113</v>
      </c>
      <c r="B255" s="48">
        <v>41031</v>
      </c>
      <c r="C255" s="49" t="s">
        <v>94</v>
      </c>
      <c r="D255" s="50">
        <v>82124</v>
      </c>
      <c r="E255" s="51">
        <f t="shared" si="30"/>
        <v>39.482692307692311</v>
      </c>
      <c r="F255" s="66">
        <f t="shared" si="31"/>
        <v>2.6638888888888888</v>
      </c>
      <c r="G255" s="52">
        <v>14</v>
      </c>
      <c r="H255" s="52">
        <v>24</v>
      </c>
      <c r="I255" s="67" t="str">
        <f t="shared" si="32"/>
        <v>No</v>
      </c>
      <c r="J255" s="52">
        <v>1</v>
      </c>
      <c r="K255" s="52">
        <v>2</v>
      </c>
      <c r="L255" s="52">
        <v>2</v>
      </c>
      <c r="M255" s="16" t="s">
        <v>35</v>
      </c>
      <c r="N255" s="16" t="str">
        <f t="shared" si="33"/>
        <v>Northeast</v>
      </c>
    </row>
    <row r="256" spans="1:14" outlineLevel="2">
      <c r="A256" s="47">
        <v>1114</v>
      </c>
      <c r="B256" s="48">
        <v>36777</v>
      </c>
      <c r="C256" s="49" t="s">
        <v>99</v>
      </c>
      <c r="D256" s="50">
        <v>151695</v>
      </c>
      <c r="E256" s="51">
        <f t="shared" si="30"/>
        <v>72.930288461538467</v>
      </c>
      <c r="F256" s="66">
        <f t="shared" si="31"/>
        <v>14.313888888888888</v>
      </c>
      <c r="G256" s="52">
        <v>16</v>
      </c>
      <c r="H256" s="52">
        <v>50</v>
      </c>
      <c r="I256" s="67" t="str">
        <f t="shared" si="32"/>
        <v>Yes</v>
      </c>
      <c r="J256" s="52">
        <v>1</v>
      </c>
      <c r="K256" s="52">
        <v>1</v>
      </c>
      <c r="L256" s="52">
        <v>1</v>
      </c>
      <c r="M256" s="16" t="s">
        <v>35</v>
      </c>
      <c r="N256" s="16" t="str">
        <f t="shared" si="33"/>
        <v>Northeast</v>
      </c>
    </row>
    <row r="257" spans="1:14" outlineLevel="2">
      <c r="A257" s="47">
        <v>1117</v>
      </c>
      <c r="B257" s="48">
        <v>36621</v>
      </c>
      <c r="C257" s="49" t="s">
        <v>106</v>
      </c>
      <c r="D257" s="50">
        <v>111526</v>
      </c>
      <c r="E257" s="51">
        <f t="shared" si="30"/>
        <v>53.618269230769229</v>
      </c>
      <c r="F257" s="66">
        <f t="shared" si="31"/>
        <v>14.738888888888889</v>
      </c>
      <c r="G257" s="52">
        <v>16</v>
      </c>
      <c r="H257" s="52">
        <v>52</v>
      </c>
      <c r="I257" s="67" t="str">
        <f t="shared" si="32"/>
        <v>Yes</v>
      </c>
      <c r="J257" s="52">
        <v>3</v>
      </c>
      <c r="K257" s="52">
        <v>1</v>
      </c>
      <c r="L257" s="52">
        <v>1</v>
      </c>
      <c r="M257" s="16" t="s">
        <v>35</v>
      </c>
      <c r="N257" s="16" t="str">
        <f t="shared" si="33"/>
        <v>Northeast</v>
      </c>
    </row>
    <row r="258" spans="1:14" outlineLevel="2">
      <c r="A258" s="47">
        <v>1118</v>
      </c>
      <c r="B258" s="48">
        <v>39960</v>
      </c>
      <c r="C258" s="49" t="s">
        <v>109</v>
      </c>
      <c r="D258" s="50">
        <v>136360</v>
      </c>
      <c r="E258" s="51">
        <f t="shared" si="30"/>
        <v>65.557692307692307</v>
      </c>
      <c r="F258" s="66">
        <f t="shared" si="31"/>
        <v>5.5944444444444441</v>
      </c>
      <c r="G258" s="52">
        <v>19</v>
      </c>
      <c r="H258" s="52">
        <v>27</v>
      </c>
      <c r="I258" s="67" t="str">
        <f t="shared" si="32"/>
        <v>No</v>
      </c>
      <c r="J258" s="52">
        <v>3</v>
      </c>
      <c r="K258" s="52">
        <v>2</v>
      </c>
      <c r="L258" s="52">
        <v>1</v>
      </c>
      <c r="M258" s="16" t="s">
        <v>35</v>
      </c>
      <c r="N258" s="16" t="str">
        <f t="shared" si="33"/>
        <v>Northeast</v>
      </c>
    </row>
    <row r="259" spans="1:14" outlineLevel="2">
      <c r="A259" s="47">
        <v>1130</v>
      </c>
      <c r="B259" s="48">
        <v>36234</v>
      </c>
      <c r="C259" s="49" t="s">
        <v>94</v>
      </c>
      <c r="D259" s="50">
        <v>79438</v>
      </c>
      <c r="E259" s="51">
        <f t="shared" si="30"/>
        <v>38.191346153846155</v>
      </c>
      <c r="F259" s="66">
        <f t="shared" si="31"/>
        <v>15.794444444444444</v>
      </c>
      <c r="G259" s="52">
        <v>14</v>
      </c>
      <c r="H259" s="52">
        <v>53</v>
      </c>
      <c r="I259" s="67" t="str">
        <f t="shared" si="32"/>
        <v>Yes</v>
      </c>
      <c r="J259" s="52">
        <v>3</v>
      </c>
      <c r="K259" s="52">
        <v>1</v>
      </c>
      <c r="L259" s="52">
        <v>1</v>
      </c>
      <c r="M259" s="16" t="s">
        <v>35</v>
      </c>
      <c r="N259" s="16" t="str">
        <f t="shared" si="33"/>
        <v>Northeast</v>
      </c>
    </row>
    <row r="260" spans="1:14" outlineLevel="2">
      <c r="A260" s="47">
        <v>1132</v>
      </c>
      <c r="B260" s="48">
        <v>40004</v>
      </c>
      <c r="C260" s="49" t="s">
        <v>94</v>
      </c>
      <c r="D260" s="50">
        <v>85822</v>
      </c>
      <c r="E260" s="51">
        <f t="shared" si="30"/>
        <v>41.260576923076925</v>
      </c>
      <c r="F260" s="66">
        <f t="shared" si="31"/>
        <v>5.4749999999999996</v>
      </c>
      <c r="G260" s="52">
        <v>14</v>
      </c>
      <c r="H260" s="52">
        <v>32</v>
      </c>
      <c r="I260" s="67" t="str">
        <f t="shared" si="32"/>
        <v>No</v>
      </c>
      <c r="J260" s="52">
        <v>3</v>
      </c>
      <c r="K260" s="52">
        <v>1</v>
      </c>
      <c r="L260" s="52">
        <v>1</v>
      </c>
      <c r="M260" s="16" t="s">
        <v>35</v>
      </c>
      <c r="N260" s="16" t="str">
        <f t="shared" si="33"/>
        <v>Northeast</v>
      </c>
    </row>
    <row r="261" spans="1:14" outlineLevel="2">
      <c r="A261" s="47">
        <v>1133</v>
      </c>
      <c r="B261" s="48">
        <v>39856</v>
      </c>
      <c r="C261" s="49" t="s">
        <v>101</v>
      </c>
      <c r="D261" s="50">
        <v>93337</v>
      </c>
      <c r="E261" s="51">
        <f t="shared" si="30"/>
        <v>44.873557692307692</v>
      </c>
      <c r="F261" s="66">
        <f t="shared" si="31"/>
        <v>5.8861111111111111</v>
      </c>
      <c r="G261" s="52">
        <v>19</v>
      </c>
      <c r="H261" s="52">
        <v>58</v>
      </c>
      <c r="I261" s="67" t="str">
        <f t="shared" si="32"/>
        <v>No</v>
      </c>
      <c r="J261" s="52">
        <v>4</v>
      </c>
      <c r="K261" s="52">
        <v>1</v>
      </c>
      <c r="L261" s="52">
        <v>1</v>
      </c>
      <c r="M261" s="16" t="s">
        <v>35</v>
      </c>
      <c r="N261" s="16" t="str">
        <f t="shared" si="33"/>
        <v>Northeast</v>
      </c>
    </row>
    <row r="262" spans="1:14" outlineLevel="2">
      <c r="A262" s="47">
        <v>1138</v>
      </c>
      <c r="B262" s="48">
        <v>40469</v>
      </c>
      <c r="C262" s="49" t="s">
        <v>109</v>
      </c>
      <c r="D262" s="50">
        <v>124017</v>
      </c>
      <c r="E262" s="51">
        <f t="shared" si="30"/>
        <v>59.623557692307692</v>
      </c>
      <c r="F262" s="66">
        <f t="shared" si="31"/>
        <v>4.2027777777777775</v>
      </c>
      <c r="G262" s="52">
        <v>16</v>
      </c>
      <c r="H262" s="52">
        <v>24</v>
      </c>
      <c r="I262" s="67" t="str">
        <f t="shared" si="32"/>
        <v>No</v>
      </c>
      <c r="J262" s="52">
        <v>4</v>
      </c>
      <c r="K262" s="52">
        <v>2</v>
      </c>
      <c r="L262" s="52">
        <v>1</v>
      </c>
      <c r="M262" s="16" t="s">
        <v>35</v>
      </c>
      <c r="N262" s="16" t="str">
        <f t="shared" si="33"/>
        <v>Northeast</v>
      </c>
    </row>
    <row r="263" spans="1:14" outlineLevel="2">
      <c r="A263" s="47">
        <v>1139</v>
      </c>
      <c r="B263" s="53">
        <v>39550</v>
      </c>
      <c r="C263" s="49" t="s">
        <v>94</v>
      </c>
      <c r="D263" s="50">
        <v>94204</v>
      </c>
      <c r="E263" s="51">
        <f t="shared" si="30"/>
        <v>45.290384615384617</v>
      </c>
      <c r="F263" s="66">
        <f t="shared" si="31"/>
        <v>6.7194444444444441</v>
      </c>
      <c r="G263" s="52">
        <v>16</v>
      </c>
      <c r="H263" s="52">
        <v>35</v>
      </c>
      <c r="I263" s="67" t="str">
        <f t="shared" si="32"/>
        <v>No</v>
      </c>
      <c r="J263" s="52">
        <v>4</v>
      </c>
      <c r="K263" s="52">
        <v>1</v>
      </c>
      <c r="L263" s="52">
        <v>1</v>
      </c>
      <c r="M263" s="16" t="s">
        <v>35</v>
      </c>
      <c r="N263" s="16" t="str">
        <f t="shared" si="33"/>
        <v>Northeast</v>
      </c>
    </row>
    <row r="264" spans="1:14" outlineLevel="2">
      <c r="A264" s="47">
        <v>1142</v>
      </c>
      <c r="B264" s="48">
        <v>39981</v>
      </c>
      <c r="C264" s="49" t="s">
        <v>94</v>
      </c>
      <c r="D264" s="50">
        <v>86901</v>
      </c>
      <c r="E264" s="51">
        <f t="shared" si="30"/>
        <v>41.779326923076923</v>
      </c>
      <c r="F264" s="66">
        <f t="shared" si="31"/>
        <v>5.5388888888888888</v>
      </c>
      <c r="G264" s="52">
        <v>14</v>
      </c>
      <c r="H264" s="52">
        <v>32</v>
      </c>
      <c r="I264" s="67" t="str">
        <f t="shared" si="32"/>
        <v>No</v>
      </c>
      <c r="J264" s="52">
        <v>1</v>
      </c>
      <c r="K264" s="52">
        <v>1</v>
      </c>
      <c r="L264" s="52">
        <v>1</v>
      </c>
      <c r="M264" s="16" t="s">
        <v>35</v>
      </c>
      <c r="N264" s="16" t="str">
        <f t="shared" si="33"/>
        <v>Northeast</v>
      </c>
    </row>
    <row r="265" spans="1:14" outlineLevel="2">
      <c r="A265" s="47">
        <v>1167</v>
      </c>
      <c r="B265" s="48">
        <v>40862</v>
      </c>
      <c r="C265" s="49" t="s">
        <v>94</v>
      </c>
      <c r="D265" s="50">
        <v>82766</v>
      </c>
      <c r="E265" s="51">
        <f t="shared" si="30"/>
        <v>39.791346153846156</v>
      </c>
      <c r="F265" s="66">
        <f t="shared" si="31"/>
        <v>3.1277777777777778</v>
      </c>
      <c r="G265" s="52">
        <v>14</v>
      </c>
      <c r="H265" s="52">
        <v>24</v>
      </c>
      <c r="I265" s="67" t="str">
        <f t="shared" si="32"/>
        <v>No</v>
      </c>
      <c r="J265" s="52">
        <v>3</v>
      </c>
      <c r="K265" s="52">
        <v>1</v>
      </c>
      <c r="L265" s="52">
        <v>1</v>
      </c>
      <c r="M265" s="16" t="s">
        <v>35</v>
      </c>
      <c r="N265" s="16" t="str">
        <f t="shared" si="33"/>
        <v>Northeast</v>
      </c>
    </row>
    <row r="266" spans="1:14" outlineLevel="2">
      <c r="A266" s="47">
        <v>1169</v>
      </c>
      <c r="B266" s="48">
        <v>39835</v>
      </c>
      <c r="C266" s="49" t="s">
        <v>94</v>
      </c>
      <c r="D266" s="50">
        <v>90871</v>
      </c>
      <c r="E266" s="51">
        <f t="shared" si="30"/>
        <v>43.687980769230769</v>
      </c>
      <c r="F266" s="66">
        <f t="shared" si="31"/>
        <v>5.9416666666666664</v>
      </c>
      <c r="G266" s="52">
        <v>14</v>
      </c>
      <c r="H266" s="52">
        <v>34</v>
      </c>
      <c r="I266" s="67" t="str">
        <f t="shared" si="32"/>
        <v>No</v>
      </c>
      <c r="J266" s="52">
        <v>3</v>
      </c>
      <c r="K266" s="52">
        <v>1</v>
      </c>
      <c r="L266" s="52">
        <v>1</v>
      </c>
      <c r="M266" s="16" t="s">
        <v>35</v>
      </c>
      <c r="N266" s="16" t="str">
        <f t="shared" si="33"/>
        <v>Northeast</v>
      </c>
    </row>
    <row r="267" spans="1:14" outlineLevel="2">
      <c r="A267" s="47">
        <v>1185</v>
      </c>
      <c r="B267" s="48">
        <v>39919</v>
      </c>
      <c r="C267" s="49" t="s">
        <v>94</v>
      </c>
      <c r="D267" s="50">
        <v>87914</v>
      </c>
      <c r="E267" s="51">
        <f t="shared" si="30"/>
        <v>42.26634615384615</v>
      </c>
      <c r="F267" s="66">
        <f t="shared" si="31"/>
        <v>5.708333333333333</v>
      </c>
      <c r="G267" s="52">
        <v>14</v>
      </c>
      <c r="H267" s="52">
        <v>33</v>
      </c>
      <c r="I267" s="67" t="str">
        <f t="shared" si="32"/>
        <v>No</v>
      </c>
      <c r="J267" s="52">
        <v>1</v>
      </c>
      <c r="K267" s="52">
        <v>1</v>
      </c>
      <c r="L267" s="52">
        <v>1</v>
      </c>
      <c r="M267" s="16" t="s">
        <v>35</v>
      </c>
      <c r="N267" s="16" t="str">
        <f t="shared" si="33"/>
        <v>Northeast</v>
      </c>
    </row>
    <row r="268" spans="1:14" outlineLevel="2">
      <c r="A268" s="47">
        <v>1189</v>
      </c>
      <c r="B268" s="48">
        <v>40221</v>
      </c>
      <c r="C268" s="49" t="s">
        <v>101</v>
      </c>
      <c r="D268" s="50">
        <v>110520</v>
      </c>
      <c r="E268" s="51">
        <f t="shared" si="30"/>
        <v>53.134615384615387</v>
      </c>
      <c r="F268" s="66">
        <f t="shared" si="31"/>
        <v>4.8861111111111111</v>
      </c>
      <c r="G268" s="52">
        <v>16</v>
      </c>
      <c r="H268" s="52">
        <v>40</v>
      </c>
      <c r="I268" s="67" t="str">
        <f t="shared" si="32"/>
        <v>No</v>
      </c>
      <c r="J268" s="52">
        <v>2</v>
      </c>
      <c r="K268" s="52">
        <v>2</v>
      </c>
      <c r="L268" s="52">
        <v>1</v>
      </c>
      <c r="M268" s="16" t="s">
        <v>35</v>
      </c>
      <c r="N268" s="16" t="str">
        <f t="shared" si="33"/>
        <v>Northeast</v>
      </c>
    </row>
    <row r="269" spans="1:14" outlineLevel="2">
      <c r="A269" s="47">
        <v>1198</v>
      </c>
      <c r="B269" s="48">
        <v>40438</v>
      </c>
      <c r="C269" s="49" t="s">
        <v>109</v>
      </c>
      <c r="D269" s="50">
        <v>123484</v>
      </c>
      <c r="E269" s="51">
        <f t="shared" si="30"/>
        <v>59.367307692307691</v>
      </c>
      <c r="F269" s="66">
        <f t="shared" si="31"/>
        <v>4.2888888888888888</v>
      </c>
      <c r="G269" s="52">
        <v>16</v>
      </c>
      <c r="H269" s="52">
        <v>22</v>
      </c>
      <c r="I269" s="67" t="str">
        <f t="shared" si="32"/>
        <v>No</v>
      </c>
      <c r="J269" s="52">
        <v>1</v>
      </c>
      <c r="K269" s="52">
        <v>1</v>
      </c>
      <c r="L269" s="52">
        <v>1</v>
      </c>
      <c r="M269" s="16" t="s">
        <v>35</v>
      </c>
      <c r="N269" s="16" t="str">
        <f t="shared" si="33"/>
        <v>Northeast</v>
      </c>
    </row>
    <row r="270" spans="1:14" outlineLevel="2">
      <c r="A270" s="47">
        <v>1202</v>
      </c>
      <c r="B270" s="48">
        <v>36234</v>
      </c>
      <c r="C270" s="49" t="s">
        <v>18</v>
      </c>
      <c r="D270" s="50">
        <v>125123</v>
      </c>
      <c r="E270" s="51">
        <f t="shared" si="30"/>
        <v>60.155288461538461</v>
      </c>
      <c r="F270" s="66">
        <f t="shared" si="31"/>
        <v>15.794444444444444</v>
      </c>
      <c r="G270" s="52">
        <v>16</v>
      </c>
      <c r="H270" s="52">
        <v>48</v>
      </c>
      <c r="I270" s="67" t="str">
        <f t="shared" si="32"/>
        <v>Yes</v>
      </c>
      <c r="J270" s="52">
        <v>3</v>
      </c>
      <c r="K270" s="52">
        <v>1</v>
      </c>
      <c r="L270" s="52">
        <v>1</v>
      </c>
      <c r="M270" s="16" t="s">
        <v>35</v>
      </c>
      <c r="N270" s="16" t="str">
        <f t="shared" si="33"/>
        <v>Northeast</v>
      </c>
    </row>
    <row r="271" spans="1:14" outlineLevel="2">
      <c r="A271" s="47">
        <v>1215</v>
      </c>
      <c r="B271" s="48">
        <v>39208</v>
      </c>
      <c r="C271" s="49" t="s">
        <v>107</v>
      </c>
      <c r="D271" s="50">
        <v>166673</v>
      </c>
      <c r="E271" s="51">
        <f t="shared" si="30"/>
        <v>80.131249999999994</v>
      </c>
      <c r="F271" s="66">
        <f t="shared" si="31"/>
        <v>7.6527777777777777</v>
      </c>
      <c r="G271" s="52">
        <v>19</v>
      </c>
      <c r="H271" s="52">
        <v>43</v>
      </c>
      <c r="I271" s="67" t="str">
        <f t="shared" si="32"/>
        <v>No</v>
      </c>
      <c r="J271" s="52">
        <v>2</v>
      </c>
      <c r="K271" s="52">
        <v>1</v>
      </c>
      <c r="L271" s="52">
        <v>1</v>
      </c>
      <c r="M271" s="16" t="s">
        <v>35</v>
      </c>
      <c r="N271" s="16" t="str">
        <f t="shared" si="33"/>
        <v>Northeast</v>
      </c>
    </row>
    <row r="272" spans="1:14" outlineLevel="2">
      <c r="A272" s="47">
        <v>1216</v>
      </c>
      <c r="B272" s="48">
        <v>38910</v>
      </c>
      <c r="C272" s="49" t="s">
        <v>97</v>
      </c>
      <c r="D272" s="50">
        <v>72654</v>
      </c>
      <c r="E272" s="51">
        <f t="shared" si="30"/>
        <v>34.929807692307691</v>
      </c>
      <c r="F272" s="66">
        <f t="shared" si="31"/>
        <v>8.469444444444445</v>
      </c>
      <c r="G272" s="52">
        <v>14</v>
      </c>
      <c r="H272" s="52">
        <v>40</v>
      </c>
      <c r="I272" s="67" t="str">
        <f t="shared" si="32"/>
        <v>No</v>
      </c>
      <c r="J272" s="52">
        <v>1</v>
      </c>
      <c r="K272" s="52">
        <v>1</v>
      </c>
      <c r="L272" s="52">
        <v>1</v>
      </c>
      <c r="M272" s="16" t="s">
        <v>35</v>
      </c>
      <c r="N272" s="16" t="str">
        <f t="shared" si="33"/>
        <v>Northeast</v>
      </c>
    </row>
    <row r="273" spans="1:14" outlineLevel="2">
      <c r="A273" s="47">
        <v>1218</v>
      </c>
      <c r="B273" s="48">
        <v>40017</v>
      </c>
      <c r="C273" s="49" t="s">
        <v>117</v>
      </c>
      <c r="D273" s="50">
        <v>164504</v>
      </c>
      <c r="E273" s="51">
        <f t="shared" ref="E273:E304" si="34">D273/2080</f>
        <v>79.088461538461544</v>
      </c>
      <c r="F273" s="66">
        <f t="shared" ref="F273:F304" si="35">YEARFRAC($F$9,B273)</f>
        <v>5.4388888888888891</v>
      </c>
      <c r="G273" s="52">
        <v>16</v>
      </c>
      <c r="H273" s="52">
        <v>34</v>
      </c>
      <c r="I273" s="67" t="str">
        <f t="shared" ref="I273:I304" si="36">IF(F273&gt;10,"Yes","No")</f>
        <v>No</v>
      </c>
      <c r="J273" s="52">
        <v>1</v>
      </c>
      <c r="K273" s="52">
        <v>1</v>
      </c>
      <c r="L273" s="52">
        <v>2</v>
      </c>
      <c r="M273" s="16" t="s">
        <v>35</v>
      </c>
      <c r="N273" s="16" t="str">
        <f t="shared" ref="N273:N304" si="37">VLOOKUP(M273,$F$4:$G$425,2,FALSE)</f>
        <v>Northeast</v>
      </c>
    </row>
    <row r="274" spans="1:14" outlineLevel="2">
      <c r="A274" s="47">
        <v>1224</v>
      </c>
      <c r="B274" s="48">
        <v>41540</v>
      </c>
      <c r="C274" s="49" t="s">
        <v>107</v>
      </c>
      <c r="D274" s="50">
        <v>150886</v>
      </c>
      <c r="E274" s="51">
        <f t="shared" si="34"/>
        <v>72.541346153846149</v>
      </c>
      <c r="F274" s="66">
        <f t="shared" si="35"/>
        <v>1.2722222222222221</v>
      </c>
      <c r="G274" s="52">
        <v>16</v>
      </c>
      <c r="H274" s="52">
        <v>30</v>
      </c>
      <c r="I274" s="67" t="str">
        <f t="shared" si="36"/>
        <v>No</v>
      </c>
      <c r="J274" s="52">
        <v>2</v>
      </c>
      <c r="K274" s="52">
        <v>1</v>
      </c>
      <c r="L274" s="52">
        <v>1</v>
      </c>
      <c r="M274" s="16" t="s">
        <v>35</v>
      </c>
      <c r="N274" s="16" t="str">
        <f t="shared" si="37"/>
        <v>Northeast</v>
      </c>
    </row>
    <row r="275" spans="1:14" outlineLevel="2">
      <c r="A275" s="47">
        <v>1228</v>
      </c>
      <c r="B275" s="48">
        <v>38832</v>
      </c>
      <c r="C275" s="49" t="s">
        <v>94</v>
      </c>
      <c r="D275" s="50">
        <v>120320</v>
      </c>
      <c r="E275" s="51">
        <f t="shared" si="34"/>
        <v>57.846153846153847</v>
      </c>
      <c r="F275" s="66">
        <f t="shared" si="35"/>
        <v>8.6833333333333336</v>
      </c>
      <c r="G275" s="52">
        <v>16</v>
      </c>
      <c r="H275" s="52">
        <v>41</v>
      </c>
      <c r="I275" s="67" t="str">
        <f t="shared" si="36"/>
        <v>No</v>
      </c>
      <c r="J275" s="52">
        <v>3</v>
      </c>
      <c r="K275" s="52">
        <v>1</v>
      </c>
      <c r="L275" s="52">
        <v>2</v>
      </c>
      <c r="M275" s="16" t="s">
        <v>35</v>
      </c>
      <c r="N275" s="16" t="str">
        <f t="shared" si="37"/>
        <v>Northeast</v>
      </c>
    </row>
    <row r="276" spans="1:14" outlineLevel="2">
      <c r="A276" s="47">
        <v>1254</v>
      </c>
      <c r="B276" s="48">
        <v>39846</v>
      </c>
      <c r="C276" s="49" t="s">
        <v>94</v>
      </c>
      <c r="D276" s="50">
        <v>79755</v>
      </c>
      <c r="E276" s="51">
        <f t="shared" si="34"/>
        <v>38.34375</v>
      </c>
      <c r="F276" s="66">
        <f t="shared" si="35"/>
        <v>5.9138888888888888</v>
      </c>
      <c r="G276" s="52">
        <v>14</v>
      </c>
      <c r="H276" s="52">
        <v>34</v>
      </c>
      <c r="I276" s="67" t="str">
        <f t="shared" si="36"/>
        <v>No</v>
      </c>
      <c r="J276" s="52">
        <v>2</v>
      </c>
      <c r="K276" s="52">
        <v>1</v>
      </c>
      <c r="L276" s="52">
        <v>1</v>
      </c>
      <c r="M276" s="16" t="s">
        <v>35</v>
      </c>
      <c r="N276" s="16" t="str">
        <f t="shared" si="37"/>
        <v>Northeast</v>
      </c>
    </row>
    <row r="277" spans="1:14" outlineLevel="2">
      <c r="A277" s="47">
        <v>1255</v>
      </c>
      <c r="B277" s="48">
        <v>39886</v>
      </c>
      <c r="C277" s="49" t="s">
        <v>109</v>
      </c>
      <c r="D277" s="50">
        <v>96621</v>
      </c>
      <c r="E277" s="51">
        <f t="shared" si="34"/>
        <v>46.45240384615385</v>
      </c>
      <c r="F277" s="66">
        <f t="shared" si="35"/>
        <v>5.7972222222222225</v>
      </c>
      <c r="G277" s="52">
        <v>16</v>
      </c>
      <c r="H277" s="52">
        <v>27</v>
      </c>
      <c r="I277" s="67" t="str">
        <f t="shared" si="36"/>
        <v>No</v>
      </c>
      <c r="J277" s="52">
        <v>3</v>
      </c>
      <c r="K277" s="52">
        <v>1</v>
      </c>
      <c r="L277" s="52">
        <v>2</v>
      </c>
      <c r="M277" s="16" t="s">
        <v>35</v>
      </c>
      <c r="N277" s="16" t="str">
        <f t="shared" si="37"/>
        <v>Northeast</v>
      </c>
    </row>
    <row r="278" spans="1:14" outlineLevel="2">
      <c r="A278" s="47">
        <v>1258</v>
      </c>
      <c r="B278" s="48">
        <v>40248</v>
      </c>
      <c r="C278" s="49" t="s">
        <v>94</v>
      </c>
      <c r="D278" s="50">
        <v>74232</v>
      </c>
      <c r="E278" s="51">
        <f t="shared" si="34"/>
        <v>35.688461538461539</v>
      </c>
      <c r="F278" s="66">
        <f t="shared" si="35"/>
        <v>4.8055555555555554</v>
      </c>
      <c r="G278" s="52">
        <v>14</v>
      </c>
      <c r="H278" s="52">
        <v>28</v>
      </c>
      <c r="I278" s="67" t="str">
        <f t="shared" si="36"/>
        <v>No</v>
      </c>
      <c r="J278" s="52">
        <v>3</v>
      </c>
      <c r="K278" s="52">
        <v>1</v>
      </c>
      <c r="L278" s="52">
        <v>2</v>
      </c>
      <c r="M278" s="16" t="s">
        <v>35</v>
      </c>
      <c r="N278" s="16" t="str">
        <f t="shared" si="37"/>
        <v>Northeast</v>
      </c>
    </row>
    <row r="279" spans="1:14" outlineLevel="2">
      <c r="A279" s="47">
        <v>1272</v>
      </c>
      <c r="B279" s="48">
        <v>40439</v>
      </c>
      <c r="C279" s="49" t="s">
        <v>20</v>
      </c>
      <c r="D279" s="50">
        <v>120515</v>
      </c>
      <c r="E279" s="51">
        <f t="shared" si="34"/>
        <v>57.939903846153847</v>
      </c>
      <c r="F279" s="66">
        <f t="shared" si="35"/>
        <v>4.2861111111111114</v>
      </c>
      <c r="G279" s="52">
        <v>16</v>
      </c>
      <c r="H279" s="52">
        <v>52</v>
      </c>
      <c r="I279" s="67" t="str">
        <f t="shared" si="36"/>
        <v>No</v>
      </c>
      <c r="J279" s="52">
        <v>3</v>
      </c>
      <c r="K279" s="52">
        <v>1</v>
      </c>
      <c r="L279" s="52">
        <v>1</v>
      </c>
      <c r="M279" s="16" t="s">
        <v>35</v>
      </c>
      <c r="N279" s="16" t="str">
        <f t="shared" si="37"/>
        <v>Northeast</v>
      </c>
    </row>
    <row r="280" spans="1:14" outlineLevel="2">
      <c r="A280" s="47">
        <v>1280</v>
      </c>
      <c r="B280" s="48">
        <v>41862</v>
      </c>
      <c r="C280" s="49" t="s">
        <v>18</v>
      </c>
      <c r="D280" s="50">
        <v>79442</v>
      </c>
      <c r="E280" s="51">
        <f t="shared" si="34"/>
        <v>38.193269230769232</v>
      </c>
      <c r="F280" s="66">
        <f t="shared" si="35"/>
        <v>0.3888888888888889</v>
      </c>
      <c r="G280" s="52">
        <v>14</v>
      </c>
      <c r="H280" s="52">
        <v>22</v>
      </c>
      <c r="I280" s="67" t="str">
        <f t="shared" si="36"/>
        <v>No</v>
      </c>
      <c r="J280" s="52">
        <v>3</v>
      </c>
      <c r="K280" s="52">
        <v>2</v>
      </c>
      <c r="L280" s="52">
        <v>1</v>
      </c>
      <c r="M280" s="16" t="s">
        <v>35</v>
      </c>
      <c r="N280" s="16" t="str">
        <f t="shared" si="37"/>
        <v>Northeast</v>
      </c>
    </row>
    <row r="281" spans="1:14" outlineLevel="2">
      <c r="A281" s="47">
        <v>1292</v>
      </c>
      <c r="B281" s="48">
        <v>37024</v>
      </c>
      <c r="C281" s="49" t="s">
        <v>94</v>
      </c>
      <c r="D281" s="50">
        <v>106815</v>
      </c>
      <c r="E281" s="51">
        <f t="shared" si="34"/>
        <v>51.353365384615387</v>
      </c>
      <c r="F281" s="66">
        <f t="shared" si="35"/>
        <v>13.633333333333333</v>
      </c>
      <c r="G281" s="52">
        <v>14</v>
      </c>
      <c r="H281" s="52">
        <v>50</v>
      </c>
      <c r="I281" s="67" t="str">
        <f t="shared" si="36"/>
        <v>Yes</v>
      </c>
      <c r="J281" s="52">
        <v>3</v>
      </c>
      <c r="K281" s="52">
        <v>1</v>
      </c>
      <c r="L281" s="52">
        <v>1</v>
      </c>
      <c r="M281" s="16" t="s">
        <v>35</v>
      </c>
      <c r="N281" s="16" t="str">
        <f t="shared" si="37"/>
        <v>Northeast</v>
      </c>
    </row>
    <row r="282" spans="1:14" outlineLevel="2">
      <c r="A282" s="47">
        <v>1296</v>
      </c>
      <c r="B282" s="48">
        <v>36651</v>
      </c>
      <c r="C282" s="49" t="s">
        <v>109</v>
      </c>
      <c r="D282" s="50">
        <v>138901</v>
      </c>
      <c r="E282" s="51">
        <f t="shared" si="34"/>
        <v>66.779326923076923</v>
      </c>
      <c r="F282" s="66">
        <f t="shared" si="35"/>
        <v>14.655555555555555</v>
      </c>
      <c r="G282" s="52">
        <v>16</v>
      </c>
      <c r="H282" s="52">
        <v>36</v>
      </c>
      <c r="I282" s="67" t="str">
        <f t="shared" si="36"/>
        <v>Yes</v>
      </c>
      <c r="J282" s="52">
        <v>3</v>
      </c>
      <c r="K282" s="52">
        <v>1</v>
      </c>
      <c r="L282" s="52">
        <v>1</v>
      </c>
      <c r="M282" s="16" t="s">
        <v>35</v>
      </c>
      <c r="N282" s="16" t="str">
        <f t="shared" si="37"/>
        <v>Northeast</v>
      </c>
    </row>
    <row r="283" spans="1:14" outlineLevel="2">
      <c r="A283" s="47">
        <v>1300</v>
      </c>
      <c r="B283" s="48">
        <v>39911</v>
      </c>
      <c r="C283" s="49" t="s">
        <v>104</v>
      </c>
      <c r="D283" s="50">
        <v>175286</v>
      </c>
      <c r="E283" s="51">
        <f t="shared" si="34"/>
        <v>84.27211538461539</v>
      </c>
      <c r="F283" s="66">
        <f t="shared" si="35"/>
        <v>5.7305555555555552</v>
      </c>
      <c r="G283" s="52">
        <v>16</v>
      </c>
      <c r="H283" s="52">
        <v>47</v>
      </c>
      <c r="I283" s="67" t="str">
        <f t="shared" si="36"/>
        <v>No</v>
      </c>
      <c r="J283" s="52">
        <v>1</v>
      </c>
      <c r="K283" s="52">
        <v>1</v>
      </c>
      <c r="L283" s="52">
        <v>1</v>
      </c>
      <c r="M283" s="16" t="s">
        <v>35</v>
      </c>
      <c r="N283" s="16" t="str">
        <f t="shared" si="37"/>
        <v>Northeast</v>
      </c>
    </row>
    <row r="284" spans="1:14" outlineLevel="2">
      <c r="A284" s="47">
        <v>1301</v>
      </c>
      <c r="B284" s="48">
        <v>40004</v>
      </c>
      <c r="C284" s="49" t="s">
        <v>107</v>
      </c>
      <c r="D284" s="50">
        <v>80637</v>
      </c>
      <c r="E284" s="51">
        <f t="shared" si="34"/>
        <v>38.767788461538458</v>
      </c>
      <c r="F284" s="66">
        <f t="shared" si="35"/>
        <v>5.4749999999999996</v>
      </c>
      <c r="G284" s="52">
        <v>14</v>
      </c>
      <c r="H284" s="52">
        <v>36</v>
      </c>
      <c r="I284" s="67" t="str">
        <f t="shared" si="36"/>
        <v>No</v>
      </c>
      <c r="J284" s="52">
        <v>3</v>
      </c>
      <c r="K284" s="52">
        <v>2</v>
      </c>
      <c r="L284" s="52">
        <v>1</v>
      </c>
      <c r="M284" s="16" t="s">
        <v>35</v>
      </c>
      <c r="N284" s="16" t="str">
        <f t="shared" si="37"/>
        <v>Northeast</v>
      </c>
    </row>
    <row r="285" spans="1:14" outlineLevel="2">
      <c r="A285" s="47">
        <v>1302</v>
      </c>
      <c r="B285" s="48">
        <v>39981</v>
      </c>
      <c r="C285" s="49" t="s">
        <v>94</v>
      </c>
      <c r="D285" s="50">
        <v>86882</v>
      </c>
      <c r="E285" s="51">
        <f t="shared" si="34"/>
        <v>41.770192307692305</v>
      </c>
      <c r="F285" s="66">
        <f t="shared" si="35"/>
        <v>5.5388888888888888</v>
      </c>
      <c r="G285" s="52">
        <v>14</v>
      </c>
      <c r="H285" s="52">
        <v>32</v>
      </c>
      <c r="I285" s="67" t="str">
        <f t="shared" si="36"/>
        <v>No</v>
      </c>
      <c r="J285" s="52">
        <v>3</v>
      </c>
      <c r="K285" s="52">
        <v>1</v>
      </c>
      <c r="L285" s="52">
        <v>2</v>
      </c>
      <c r="M285" s="16" t="s">
        <v>35</v>
      </c>
      <c r="N285" s="16" t="str">
        <f t="shared" si="37"/>
        <v>Northeast</v>
      </c>
    </row>
    <row r="286" spans="1:14" outlineLevel="2">
      <c r="A286" s="47">
        <v>1316</v>
      </c>
      <c r="B286" s="48">
        <v>39485</v>
      </c>
      <c r="C286" s="49" t="s">
        <v>99</v>
      </c>
      <c r="D286" s="50">
        <v>128913</v>
      </c>
      <c r="E286" s="51">
        <f t="shared" si="34"/>
        <v>61.977403846153848</v>
      </c>
      <c r="F286" s="66">
        <f t="shared" si="35"/>
        <v>6.9</v>
      </c>
      <c r="G286" s="52">
        <v>16</v>
      </c>
      <c r="H286" s="52">
        <v>34</v>
      </c>
      <c r="I286" s="67" t="str">
        <f t="shared" si="36"/>
        <v>No</v>
      </c>
      <c r="J286" s="52">
        <v>4</v>
      </c>
      <c r="K286" s="52">
        <v>1</v>
      </c>
      <c r="L286" s="52">
        <v>1</v>
      </c>
      <c r="M286" s="16" t="s">
        <v>35</v>
      </c>
      <c r="N286" s="16" t="str">
        <f t="shared" si="37"/>
        <v>Northeast</v>
      </c>
    </row>
    <row r="287" spans="1:14" outlineLevel="2">
      <c r="A287" s="47">
        <v>1317</v>
      </c>
      <c r="B287" s="48">
        <v>39672</v>
      </c>
      <c r="C287" s="49" t="s">
        <v>99</v>
      </c>
      <c r="D287" s="50">
        <v>138677</v>
      </c>
      <c r="E287" s="51">
        <f t="shared" si="34"/>
        <v>66.671634615384619</v>
      </c>
      <c r="F287" s="66">
        <f t="shared" si="35"/>
        <v>6.3861111111111111</v>
      </c>
      <c r="G287" s="52">
        <v>16</v>
      </c>
      <c r="H287" s="52">
        <v>35</v>
      </c>
      <c r="I287" s="67" t="str">
        <f t="shared" si="36"/>
        <v>No</v>
      </c>
      <c r="J287" s="52">
        <v>3</v>
      </c>
      <c r="K287" s="52">
        <v>1</v>
      </c>
      <c r="L287" s="52">
        <v>1</v>
      </c>
      <c r="M287" s="16" t="s">
        <v>35</v>
      </c>
      <c r="N287" s="16" t="str">
        <f t="shared" si="37"/>
        <v>Northeast</v>
      </c>
    </row>
    <row r="288" spans="1:14" outlineLevel="2">
      <c r="A288" s="47">
        <v>1319</v>
      </c>
      <c r="B288" s="48">
        <v>41153</v>
      </c>
      <c r="C288" s="49" t="s">
        <v>94</v>
      </c>
      <c r="D288" s="50">
        <v>81170</v>
      </c>
      <c r="E288" s="51">
        <f t="shared" si="34"/>
        <v>39.02403846153846</v>
      </c>
      <c r="F288" s="66">
        <f t="shared" si="35"/>
        <v>2.3333333333333335</v>
      </c>
      <c r="G288" s="52">
        <v>14</v>
      </c>
      <c r="H288" s="52">
        <v>22</v>
      </c>
      <c r="I288" s="67" t="str">
        <f t="shared" si="36"/>
        <v>No</v>
      </c>
      <c r="J288" s="52">
        <v>4</v>
      </c>
      <c r="K288" s="52">
        <v>2</v>
      </c>
      <c r="L288" s="52">
        <v>2</v>
      </c>
      <c r="M288" s="16" t="s">
        <v>35</v>
      </c>
      <c r="N288" s="16" t="str">
        <f t="shared" si="37"/>
        <v>Northeast</v>
      </c>
    </row>
    <row r="289" spans="1:14" outlineLevel="2">
      <c r="A289" s="47">
        <v>1325</v>
      </c>
      <c r="B289" s="48">
        <v>36234</v>
      </c>
      <c r="C289" s="49" t="s">
        <v>99</v>
      </c>
      <c r="D289" s="50">
        <v>143413</v>
      </c>
      <c r="E289" s="51">
        <f t="shared" si="34"/>
        <v>68.948557692307688</v>
      </c>
      <c r="F289" s="66">
        <f t="shared" si="35"/>
        <v>15.794444444444444</v>
      </c>
      <c r="G289" s="52">
        <v>16</v>
      </c>
      <c r="H289" s="52">
        <v>57</v>
      </c>
      <c r="I289" s="67" t="str">
        <f t="shared" si="36"/>
        <v>Yes</v>
      </c>
      <c r="J289" s="52">
        <v>3</v>
      </c>
      <c r="K289" s="52">
        <v>1</v>
      </c>
      <c r="L289" s="52">
        <v>1</v>
      </c>
      <c r="M289" s="16" t="s">
        <v>35</v>
      </c>
      <c r="N289" s="16" t="str">
        <f t="shared" si="37"/>
        <v>Northeast</v>
      </c>
    </row>
    <row r="290" spans="1:14" outlineLevel="2">
      <c r="A290" s="47">
        <v>1329</v>
      </c>
      <c r="B290" s="48">
        <v>40076</v>
      </c>
      <c r="C290" s="49" t="s">
        <v>109</v>
      </c>
      <c r="D290" s="50">
        <v>96020</v>
      </c>
      <c r="E290" s="51">
        <f t="shared" si="34"/>
        <v>46.16346153846154</v>
      </c>
      <c r="F290" s="66">
        <f t="shared" si="35"/>
        <v>5.2805555555555559</v>
      </c>
      <c r="G290" s="52">
        <v>16</v>
      </c>
      <c r="H290" s="52">
        <v>25</v>
      </c>
      <c r="I290" s="67" t="str">
        <f t="shared" si="36"/>
        <v>No</v>
      </c>
      <c r="J290" s="52">
        <v>1</v>
      </c>
      <c r="K290" s="52">
        <v>1</v>
      </c>
      <c r="L290" s="52">
        <v>1</v>
      </c>
      <c r="M290" s="16" t="s">
        <v>35</v>
      </c>
      <c r="N290" s="16" t="str">
        <f t="shared" si="37"/>
        <v>Northeast</v>
      </c>
    </row>
    <row r="291" spans="1:14" outlineLevel="2">
      <c r="A291" s="47">
        <v>1332</v>
      </c>
      <c r="B291" s="48">
        <v>40645</v>
      </c>
      <c r="C291" s="49" t="s">
        <v>97</v>
      </c>
      <c r="D291" s="50">
        <v>76789</v>
      </c>
      <c r="E291" s="51">
        <f t="shared" si="34"/>
        <v>36.917788461538464</v>
      </c>
      <c r="F291" s="66">
        <f t="shared" si="35"/>
        <v>3.7194444444444446</v>
      </c>
      <c r="G291" s="52">
        <v>14</v>
      </c>
      <c r="H291" s="52">
        <v>24</v>
      </c>
      <c r="I291" s="67" t="str">
        <f t="shared" si="36"/>
        <v>No</v>
      </c>
      <c r="J291" s="52">
        <v>3</v>
      </c>
      <c r="K291" s="52">
        <v>1</v>
      </c>
      <c r="L291" s="52">
        <v>2</v>
      </c>
      <c r="M291" s="16" t="s">
        <v>35</v>
      </c>
      <c r="N291" s="16" t="str">
        <f t="shared" si="37"/>
        <v>Northeast</v>
      </c>
    </row>
    <row r="292" spans="1:14" outlineLevel="2">
      <c r="A292" s="47">
        <v>1341</v>
      </c>
      <c r="B292" s="48">
        <v>38053</v>
      </c>
      <c r="C292" s="49" t="s">
        <v>109</v>
      </c>
      <c r="D292" s="50">
        <v>78325</v>
      </c>
      <c r="E292" s="51">
        <f t="shared" si="34"/>
        <v>37.65625</v>
      </c>
      <c r="F292" s="66">
        <f t="shared" si="35"/>
        <v>10.816666666666666</v>
      </c>
      <c r="G292" s="52">
        <v>14</v>
      </c>
      <c r="H292" s="52">
        <v>32</v>
      </c>
      <c r="I292" s="67" t="str">
        <f t="shared" si="36"/>
        <v>Yes</v>
      </c>
      <c r="J292" s="52">
        <v>3</v>
      </c>
      <c r="K292" s="52">
        <v>1</v>
      </c>
      <c r="L292" s="52">
        <v>1</v>
      </c>
      <c r="M292" s="16" t="s">
        <v>35</v>
      </c>
      <c r="N292" s="16" t="str">
        <f t="shared" si="37"/>
        <v>Northeast</v>
      </c>
    </row>
    <row r="293" spans="1:14" outlineLevel="2">
      <c r="A293" s="47">
        <v>1346</v>
      </c>
      <c r="B293" s="48">
        <v>40341</v>
      </c>
      <c r="C293" s="49" t="s">
        <v>99</v>
      </c>
      <c r="D293" s="50">
        <v>147679</v>
      </c>
      <c r="E293" s="51">
        <f t="shared" si="34"/>
        <v>70.999519230769238</v>
      </c>
      <c r="F293" s="66">
        <f t="shared" si="35"/>
        <v>4.552777777777778</v>
      </c>
      <c r="G293" s="52">
        <v>14</v>
      </c>
      <c r="H293" s="52">
        <v>31</v>
      </c>
      <c r="I293" s="67" t="str">
        <f t="shared" si="36"/>
        <v>No</v>
      </c>
      <c r="J293" s="52">
        <v>3</v>
      </c>
      <c r="K293" s="52">
        <v>1</v>
      </c>
      <c r="L293" s="52">
        <v>1</v>
      </c>
      <c r="M293" s="16" t="s">
        <v>35</v>
      </c>
      <c r="N293" s="16" t="str">
        <f t="shared" si="37"/>
        <v>Northeast</v>
      </c>
    </row>
    <row r="294" spans="1:14" outlineLevel="2">
      <c r="A294" s="47">
        <v>1357</v>
      </c>
      <c r="B294" s="48">
        <v>36234</v>
      </c>
      <c r="C294" s="49" t="s">
        <v>110</v>
      </c>
      <c r="D294" s="50">
        <v>99741</v>
      </c>
      <c r="E294" s="51">
        <f t="shared" si="34"/>
        <v>47.95240384615385</v>
      </c>
      <c r="F294" s="66">
        <f t="shared" si="35"/>
        <v>15.794444444444444</v>
      </c>
      <c r="G294" s="52">
        <v>16</v>
      </c>
      <c r="H294" s="52">
        <v>52</v>
      </c>
      <c r="I294" s="67" t="str">
        <f t="shared" si="36"/>
        <v>Yes</v>
      </c>
      <c r="J294" s="52">
        <v>3</v>
      </c>
      <c r="K294" s="52">
        <v>1</v>
      </c>
      <c r="L294" s="52">
        <v>1</v>
      </c>
      <c r="M294" s="16" t="s">
        <v>35</v>
      </c>
      <c r="N294" s="16" t="str">
        <f t="shared" si="37"/>
        <v>Northeast</v>
      </c>
    </row>
    <row r="295" spans="1:14" outlineLevel="2">
      <c r="A295" s="47">
        <v>1358</v>
      </c>
      <c r="B295" s="48">
        <v>38450</v>
      </c>
      <c r="C295" s="49" t="s">
        <v>16</v>
      </c>
      <c r="D295" s="50">
        <v>235779</v>
      </c>
      <c r="E295" s="51">
        <f t="shared" si="34"/>
        <v>113.35528846153846</v>
      </c>
      <c r="F295" s="66">
        <f t="shared" si="35"/>
        <v>9.7305555555555561</v>
      </c>
      <c r="G295" s="52">
        <v>19</v>
      </c>
      <c r="H295" s="52">
        <v>39</v>
      </c>
      <c r="I295" s="67" t="str">
        <f t="shared" si="36"/>
        <v>No</v>
      </c>
      <c r="J295" s="52">
        <v>3</v>
      </c>
      <c r="K295" s="52">
        <v>1</v>
      </c>
      <c r="L295" s="52">
        <v>2</v>
      </c>
      <c r="M295" s="16" t="s">
        <v>35</v>
      </c>
      <c r="N295" s="16" t="str">
        <f t="shared" si="37"/>
        <v>Northeast</v>
      </c>
    </row>
    <row r="296" spans="1:14" outlineLevel="2">
      <c r="A296" s="47">
        <v>1364</v>
      </c>
      <c r="B296" s="53">
        <v>39523</v>
      </c>
      <c r="C296" s="49" t="s">
        <v>94</v>
      </c>
      <c r="D296" s="50">
        <v>94576</v>
      </c>
      <c r="E296" s="51">
        <f t="shared" si="34"/>
        <v>45.469230769230769</v>
      </c>
      <c r="F296" s="66">
        <f t="shared" si="35"/>
        <v>6.791666666666667</v>
      </c>
      <c r="G296" s="52">
        <v>14</v>
      </c>
      <c r="H296" s="52">
        <v>35</v>
      </c>
      <c r="I296" s="67" t="str">
        <f t="shared" si="36"/>
        <v>No</v>
      </c>
      <c r="J296" s="52">
        <v>3</v>
      </c>
      <c r="K296" s="52">
        <v>1</v>
      </c>
      <c r="L296" s="52">
        <v>1</v>
      </c>
      <c r="M296" s="16" t="s">
        <v>35</v>
      </c>
      <c r="N296" s="16" t="str">
        <f t="shared" si="37"/>
        <v>Northeast</v>
      </c>
    </row>
    <row r="297" spans="1:14" outlineLevel="2">
      <c r="A297" s="47">
        <v>1373</v>
      </c>
      <c r="B297" s="48">
        <v>39911</v>
      </c>
      <c r="C297" s="49" t="s">
        <v>94</v>
      </c>
      <c r="D297" s="50">
        <v>88873</v>
      </c>
      <c r="E297" s="51">
        <f t="shared" si="34"/>
        <v>42.727403846153848</v>
      </c>
      <c r="F297" s="66">
        <f t="shared" si="35"/>
        <v>5.7305555555555552</v>
      </c>
      <c r="G297" s="52">
        <v>14</v>
      </c>
      <c r="H297" s="52">
        <v>33</v>
      </c>
      <c r="I297" s="67" t="str">
        <f t="shared" si="36"/>
        <v>No</v>
      </c>
      <c r="J297" s="52">
        <v>4</v>
      </c>
      <c r="K297" s="52">
        <v>1</v>
      </c>
      <c r="L297" s="52">
        <v>1</v>
      </c>
      <c r="M297" s="16" t="s">
        <v>35</v>
      </c>
      <c r="N297" s="16" t="str">
        <f t="shared" si="37"/>
        <v>Northeast</v>
      </c>
    </row>
    <row r="298" spans="1:14" outlineLevel="2">
      <c r="A298" s="47">
        <v>1374</v>
      </c>
      <c r="B298" s="48">
        <v>39258</v>
      </c>
      <c r="C298" s="49" t="s">
        <v>94</v>
      </c>
      <c r="D298" s="50">
        <v>97648</v>
      </c>
      <c r="E298" s="51">
        <f t="shared" si="34"/>
        <v>46.946153846153848</v>
      </c>
      <c r="F298" s="66">
        <f t="shared" si="35"/>
        <v>7.5166666666666666</v>
      </c>
      <c r="G298" s="52">
        <v>14</v>
      </c>
      <c r="H298" s="52">
        <v>38</v>
      </c>
      <c r="I298" s="67" t="str">
        <f t="shared" si="36"/>
        <v>No</v>
      </c>
      <c r="J298" s="52">
        <v>3</v>
      </c>
      <c r="K298" s="52">
        <v>1</v>
      </c>
      <c r="L298" s="52">
        <v>1</v>
      </c>
      <c r="M298" s="16" t="s">
        <v>35</v>
      </c>
      <c r="N298" s="16" t="str">
        <f t="shared" si="37"/>
        <v>Northeast</v>
      </c>
    </row>
    <row r="299" spans="1:14" outlineLevel="2">
      <c r="A299" s="47">
        <v>1378</v>
      </c>
      <c r="B299" s="48">
        <v>40368</v>
      </c>
      <c r="C299" s="49" t="s">
        <v>94</v>
      </c>
      <c r="D299" s="50">
        <v>103968</v>
      </c>
      <c r="E299" s="51">
        <f t="shared" si="34"/>
        <v>49.984615384615381</v>
      </c>
      <c r="F299" s="66">
        <f t="shared" si="35"/>
        <v>4.4777777777777779</v>
      </c>
      <c r="G299" s="52">
        <v>16</v>
      </c>
      <c r="H299" s="52">
        <v>28</v>
      </c>
      <c r="I299" s="67" t="str">
        <f t="shared" si="36"/>
        <v>No</v>
      </c>
      <c r="J299" s="52">
        <v>3</v>
      </c>
      <c r="K299" s="52">
        <v>1</v>
      </c>
      <c r="L299" s="52">
        <v>1</v>
      </c>
      <c r="M299" s="16" t="s">
        <v>35</v>
      </c>
      <c r="N299" s="16" t="str">
        <f t="shared" si="37"/>
        <v>Northeast</v>
      </c>
    </row>
    <row r="300" spans="1:14" outlineLevel="2">
      <c r="A300" s="47">
        <v>1404</v>
      </c>
      <c r="B300" s="48">
        <v>40831</v>
      </c>
      <c r="C300" s="49" t="s">
        <v>109</v>
      </c>
      <c r="D300" s="50">
        <v>118097</v>
      </c>
      <c r="E300" s="51">
        <f t="shared" si="34"/>
        <v>56.777403846153845</v>
      </c>
      <c r="F300" s="66">
        <f t="shared" si="35"/>
        <v>3.2111111111111112</v>
      </c>
      <c r="G300" s="52">
        <v>16</v>
      </c>
      <c r="H300" s="52">
        <v>19</v>
      </c>
      <c r="I300" s="67" t="str">
        <f t="shared" si="36"/>
        <v>No</v>
      </c>
      <c r="J300" s="52">
        <v>3</v>
      </c>
      <c r="K300" s="52">
        <v>1</v>
      </c>
      <c r="L300" s="52">
        <v>2</v>
      </c>
      <c r="M300" s="16" t="s">
        <v>35</v>
      </c>
      <c r="N300" s="16" t="str">
        <f t="shared" si="37"/>
        <v>Northeast</v>
      </c>
    </row>
    <row r="301" spans="1:14" outlineLevel="2">
      <c r="A301" s="47">
        <v>1417</v>
      </c>
      <c r="B301" s="48">
        <v>39187</v>
      </c>
      <c r="C301" s="49" t="s">
        <v>99</v>
      </c>
      <c r="D301" s="50">
        <v>169102</v>
      </c>
      <c r="E301" s="51">
        <f t="shared" si="34"/>
        <v>81.299038461538458</v>
      </c>
      <c r="F301" s="66">
        <f t="shared" si="35"/>
        <v>7.7111111111111112</v>
      </c>
      <c r="G301" s="52">
        <v>16</v>
      </c>
      <c r="H301" s="52">
        <v>34</v>
      </c>
      <c r="I301" s="67" t="str">
        <f t="shared" si="36"/>
        <v>No</v>
      </c>
      <c r="J301" s="52">
        <v>4</v>
      </c>
      <c r="K301" s="52">
        <v>1</v>
      </c>
      <c r="L301" s="52">
        <v>1</v>
      </c>
      <c r="M301" s="16" t="s">
        <v>35</v>
      </c>
      <c r="N301" s="16" t="str">
        <f t="shared" si="37"/>
        <v>Northeast</v>
      </c>
    </row>
    <row r="302" spans="1:14" outlineLevel="2">
      <c r="A302" s="47">
        <v>1424</v>
      </c>
      <c r="B302" s="48">
        <v>36234</v>
      </c>
      <c r="C302" s="49" t="s">
        <v>100</v>
      </c>
      <c r="D302" s="50">
        <v>145737</v>
      </c>
      <c r="E302" s="51">
        <f t="shared" si="34"/>
        <v>70.065865384615378</v>
      </c>
      <c r="F302" s="66">
        <f t="shared" si="35"/>
        <v>15.794444444444444</v>
      </c>
      <c r="G302" s="52">
        <v>16</v>
      </c>
      <c r="H302" s="52">
        <v>45</v>
      </c>
      <c r="I302" s="67" t="str">
        <f t="shared" si="36"/>
        <v>Yes</v>
      </c>
      <c r="J302" s="52">
        <v>3</v>
      </c>
      <c r="K302" s="52">
        <v>2</v>
      </c>
      <c r="L302" s="52">
        <v>1</v>
      </c>
      <c r="M302" s="16" t="s">
        <v>35</v>
      </c>
      <c r="N302" s="16" t="str">
        <f t="shared" si="37"/>
        <v>Northeast</v>
      </c>
    </row>
    <row r="303" spans="1:14" outlineLevel="2">
      <c r="A303" s="47">
        <v>1426</v>
      </c>
      <c r="B303" s="48">
        <v>41320</v>
      </c>
      <c r="C303" s="49" t="s">
        <v>101</v>
      </c>
      <c r="D303" s="50">
        <v>105460</v>
      </c>
      <c r="E303" s="51">
        <f t="shared" si="34"/>
        <v>50.70192307692308</v>
      </c>
      <c r="F303" s="66">
        <f t="shared" si="35"/>
        <v>1.8777777777777778</v>
      </c>
      <c r="G303" s="52">
        <v>16</v>
      </c>
      <c r="H303" s="52">
        <v>32</v>
      </c>
      <c r="I303" s="67" t="str">
        <f t="shared" si="36"/>
        <v>No</v>
      </c>
      <c r="J303" s="52">
        <v>1</v>
      </c>
      <c r="K303" s="52">
        <v>2</v>
      </c>
      <c r="L303" s="52">
        <v>2</v>
      </c>
      <c r="M303" s="16" t="s">
        <v>35</v>
      </c>
      <c r="N303" s="16" t="str">
        <f t="shared" si="37"/>
        <v>Northeast</v>
      </c>
    </row>
    <row r="304" spans="1:14" outlineLevel="2">
      <c r="A304" s="47">
        <v>1427</v>
      </c>
      <c r="B304" s="48">
        <v>36234</v>
      </c>
      <c r="C304" s="49" t="s">
        <v>99</v>
      </c>
      <c r="D304" s="50">
        <v>144505</v>
      </c>
      <c r="E304" s="51">
        <f t="shared" si="34"/>
        <v>69.473557692307693</v>
      </c>
      <c r="F304" s="66">
        <f t="shared" si="35"/>
        <v>15.794444444444444</v>
      </c>
      <c r="G304" s="52">
        <v>14</v>
      </c>
      <c r="H304" s="52">
        <v>59</v>
      </c>
      <c r="I304" s="67" t="str">
        <f t="shared" si="36"/>
        <v>Yes</v>
      </c>
      <c r="J304" s="52">
        <v>3</v>
      </c>
      <c r="K304" s="52">
        <v>1</v>
      </c>
      <c r="L304" s="52">
        <v>1</v>
      </c>
      <c r="M304" s="16" t="s">
        <v>35</v>
      </c>
      <c r="N304" s="16" t="str">
        <f t="shared" si="37"/>
        <v>Northeast</v>
      </c>
    </row>
    <row r="305" spans="1:14" outlineLevel="2">
      <c r="A305" s="47">
        <v>1432</v>
      </c>
      <c r="B305" s="48">
        <v>40101</v>
      </c>
      <c r="C305" s="49" t="s">
        <v>115</v>
      </c>
      <c r="D305" s="50">
        <v>174904</v>
      </c>
      <c r="E305" s="51">
        <f t="shared" ref="E305:E336" si="38">D305/2080</f>
        <v>84.088461538461544</v>
      </c>
      <c r="F305" s="66">
        <f t="shared" ref="F305:F336" si="39">YEARFRAC($F$9,B305)</f>
        <v>5.2111111111111112</v>
      </c>
      <c r="G305" s="52">
        <v>19</v>
      </c>
      <c r="H305" s="52">
        <v>38</v>
      </c>
      <c r="I305" s="67" t="str">
        <f t="shared" ref="I305:I336" si="40">IF(F305&gt;10,"Yes","No")</f>
        <v>No</v>
      </c>
      <c r="J305" s="52">
        <v>3</v>
      </c>
      <c r="K305" s="52">
        <v>1</v>
      </c>
      <c r="L305" s="52">
        <v>1</v>
      </c>
      <c r="M305" s="16" t="s">
        <v>35</v>
      </c>
      <c r="N305" s="16" t="str">
        <f t="shared" ref="N305:N336" si="41">VLOOKUP(M305,$F$4:$G$425,2,FALSE)</f>
        <v>Northeast</v>
      </c>
    </row>
    <row r="306" spans="1:14" outlineLevel="2">
      <c r="A306" s="47">
        <v>1443</v>
      </c>
      <c r="B306" s="48">
        <v>38972</v>
      </c>
      <c r="C306" s="49" t="s">
        <v>99</v>
      </c>
      <c r="D306" s="50">
        <v>149372</v>
      </c>
      <c r="E306" s="51">
        <f t="shared" si="38"/>
        <v>71.813461538461539</v>
      </c>
      <c r="F306" s="66">
        <f t="shared" si="39"/>
        <v>8.3027777777777771</v>
      </c>
      <c r="G306" s="52">
        <v>16</v>
      </c>
      <c r="H306" s="52">
        <v>40</v>
      </c>
      <c r="I306" s="67" t="str">
        <f t="shared" si="40"/>
        <v>No</v>
      </c>
      <c r="J306" s="52">
        <v>3</v>
      </c>
      <c r="K306" s="52">
        <v>1</v>
      </c>
      <c r="L306" s="52">
        <v>1</v>
      </c>
      <c r="M306" s="16" t="s">
        <v>35</v>
      </c>
      <c r="N306" s="16" t="str">
        <f t="shared" si="41"/>
        <v>Northeast</v>
      </c>
    </row>
    <row r="307" spans="1:14" outlineLevel="2">
      <c r="A307" s="47">
        <v>1447</v>
      </c>
      <c r="B307" s="48">
        <v>38701</v>
      </c>
      <c r="C307" s="49" t="s">
        <v>109</v>
      </c>
      <c r="D307" s="50">
        <v>127574</v>
      </c>
      <c r="E307" s="51">
        <f t="shared" si="38"/>
        <v>61.333653846153844</v>
      </c>
      <c r="F307" s="66">
        <f t="shared" si="39"/>
        <v>9.0444444444444443</v>
      </c>
      <c r="G307" s="52">
        <v>16</v>
      </c>
      <c r="H307" s="52">
        <v>30</v>
      </c>
      <c r="I307" s="67" t="str">
        <f t="shared" si="40"/>
        <v>No</v>
      </c>
      <c r="J307" s="52">
        <v>4</v>
      </c>
      <c r="K307" s="52">
        <v>1</v>
      </c>
      <c r="L307" s="52">
        <v>2</v>
      </c>
      <c r="M307" s="16" t="s">
        <v>35</v>
      </c>
      <c r="N307" s="16" t="str">
        <f t="shared" si="41"/>
        <v>Northeast</v>
      </c>
    </row>
    <row r="308" spans="1:14" outlineLevel="2">
      <c r="A308" s="47">
        <v>1448</v>
      </c>
      <c r="B308" s="48">
        <v>40469</v>
      </c>
      <c r="C308" s="49" t="s">
        <v>109</v>
      </c>
      <c r="D308" s="50">
        <v>123971</v>
      </c>
      <c r="E308" s="51">
        <f t="shared" si="38"/>
        <v>59.601442307692309</v>
      </c>
      <c r="F308" s="66">
        <f t="shared" si="39"/>
        <v>4.2027777777777775</v>
      </c>
      <c r="G308" s="52">
        <v>16</v>
      </c>
      <c r="H308" s="52">
        <v>23</v>
      </c>
      <c r="I308" s="67" t="str">
        <f t="shared" si="40"/>
        <v>No</v>
      </c>
      <c r="J308" s="52">
        <v>1</v>
      </c>
      <c r="K308" s="52">
        <v>1</v>
      </c>
      <c r="L308" s="52">
        <v>2</v>
      </c>
      <c r="M308" s="16" t="s">
        <v>35</v>
      </c>
      <c r="N308" s="16" t="str">
        <f t="shared" si="41"/>
        <v>Northeast</v>
      </c>
    </row>
    <row r="309" spans="1:14" outlineLevel="2">
      <c r="A309" s="47">
        <v>1450</v>
      </c>
      <c r="B309" s="48">
        <v>40666</v>
      </c>
      <c r="C309" s="49" t="s">
        <v>12</v>
      </c>
      <c r="D309" s="50">
        <v>75456</v>
      </c>
      <c r="E309" s="51">
        <f t="shared" si="38"/>
        <v>36.276923076923076</v>
      </c>
      <c r="F309" s="66">
        <f t="shared" si="39"/>
        <v>3.661111111111111</v>
      </c>
      <c r="G309" s="52">
        <v>14</v>
      </c>
      <c r="H309" s="52">
        <v>31</v>
      </c>
      <c r="I309" s="67" t="str">
        <f t="shared" si="40"/>
        <v>No</v>
      </c>
      <c r="J309" s="52">
        <v>4</v>
      </c>
      <c r="K309" s="52">
        <v>1</v>
      </c>
      <c r="L309" s="52">
        <v>2</v>
      </c>
      <c r="M309" s="16" t="s">
        <v>35</v>
      </c>
      <c r="N309" s="16" t="str">
        <f t="shared" si="41"/>
        <v>Northeast</v>
      </c>
    </row>
    <row r="310" spans="1:14" outlineLevel="2">
      <c r="A310" s="47">
        <v>1456</v>
      </c>
      <c r="B310" s="48">
        <v>38114</v>
      </c>
      <c r="C310" s="49" t="s">
        <v>99</v>
      </c>
      <c r="D310" s="50">
        <v>119997</v>
      </c>
      <c r="E310" s="51">
        <f t="shared" si="38"/>
        <v>57.690865384615385</v>
      </c>
      <c r="F310" s="66">
        <f t="shared" si="39"/>
        <v>10.65</v>
      </c>
      <c r="G310" s="52">
        <v>16</v>
      </c>
      <c r="H310" s="52">
        <v>41</v>
      </c>
      <c r="I310" s="67" t="str">
        <f t="shared" si="40"/>
        <v>Yes</v>
      </c>
      <c r="J310" s="52">
        <v>1</v>
      </c>
      <c r="K310" s="52">
        <v>1</v>
      </c>
      <c r="L310" s="52">
        <v>1</v>
      </c>
      <c r="M310" s="16" t="s">
        <v>35</v>
      </c>
      <c r="N310" s="16" t="str">
        <f t="shared" si="41"/>
        <v>Northeast</v>
      </c>
    </row>
    <row r="311" spans="1:14" outlineLevel="2">
      <c r="A311" s="47">
        <v>1471</v>
      </c>
      <c r="B311" s="48">
        <v>40004</v>
      </c>
      <c r="C311" s="49" t="s">
        <v>94</v>
      </c>
      <c r="D311" s="50">
        <v>86729</v>
      </c>
      <c r="E311" s="51">
        <f t="shared" si="38"/>
        <v>41.696634615384617</v>
      </c>
      <c r="F311" s="66">
        <f t="shared" si="39"/>
        <v>5.4749999999999996</v>
      </c>
      <c r="G311" s="52">
        <v>14</v>
      </c>
      <c r="H311" s="52">
        <v>32</v>
      </c>
      <c r="I311" s="67" t="str">
        <f t="shared" si="40"/>
        <v>No</v>
      </c>
      <c r="J311" s="52">
        <v>3</v>
      </c>
      <c r="K311" s="52">
        <v>1</v>
      </c>
      <c r="L311" s="52">
        <v>1</v>
      </c>
      <c r="M311" s="16" t="s">
        <v>35</v>
      </c>
      <c r="N311" s="16" t="str">
        <f t="shared" si="41"/>
        <v>Northeast</v>
      </c>
    </row>
    <row r="312" spans="1:14" outlineLevel="2">
      <c r="A312" s="47">
        <v>1477</v>
      </c>
      <c r="B312" s="48">
        <v>37695</v>
      </c>
      <c r="C312" s="49" t="s">
        <v>105</v>
      </c>
      <c r="D312" s="50">
        <v>113388</v>
      </c>
      <c r="E312" s="51">
        <f t="shared" si="38"/>
        <v>54.513461538461542</v>
      </c>
      <c r="F312" s="66">
        <f t="shared" si="39"/>
        <v>11.794444444444444</v>
      </c>
      <c r="G312" s="52">
        <v>16</v>
      </c>
      <c r="H312" s="52">
        <v>44</v>
      </c>
      <c r="I312" s="67" t="str">
        <f t="shared" si="40"/>
        <v>Yes</v>
      </c>
      <c r="J312" s="52">
        <v>3</v>
      </c>
      <c r="K312" s="52">
        <v>2</v>
      </c>
      <c r="L312" s="52">
        <v>1</v>
      </c>
      <c r="M312" s="16" t="s">
        <v>35</v>
      </c>
      <c r="N312" s="16" t="str">
        <f t="shared" si="41"/>
        <v>Northeast</v>
      </c>
    </row>
    <row r="313" spans="1:14" outlineLevel="2">
      <c r="A313" s="47">
        <v>1478</v>
      </c>
      <c r="B313" s="48">
        <v>40923</v>
      </c>
      <c r="C313" s="49" t="s">
        <v>97</v>
      </c>
      <c r="D313" s="50">
        <v>83169</v>
      </c>
      <c r="E313" s="51">
        <f t="shared" si="38"/>
        <v>39.98509615384615</v>
      </c>
      <c r="F313" s="66">
        <f t="shared" si="39"/>
        <v>2.9611111111111112</v>
      </c>
      <c r="G313" s="52">
        <v>12</v>
      </c>
      <c r="H313" s="52">
        <v>23</v>
      </c>
      <c r="I313" s="67" t="str">
        <f t="shared" si="40"/>
        <v>No</v>
      </c>
      <c r="J313" s="52">
        <v>1</v>
      </c>
      <c r="K313" s="52">
        <v>1</v>
      </c>
      <c r="L313" s="52">
        <v>2</v>
      </c>
      <c r="M313" s="16" t="s">
        <v>35</v>
      </c>
      <c r="N313" s="16" t="str">
        <f t="shared" si="41"/>
        <v>Northeast</v>
      </c>
    </row>
    <row r="314" spans="1:14" outlineLevel="2">
      <c r="A314" s="47">
        <v>1484</v>
      </c>
      <c r="B314" s="48">
        <v>39876</v>
      </c>
      <c r="C314" s="49" t="s">
        <v>97</v>
      </c>
      <c r="D314" s="50">
        <v>75622</v>
      </c>
      <c r="E314" s="51">
        <f t="shared" si="38"/>
        <v>36.356730769230772</v>
      </c>
      <c r="F314" s="66">
        <f t="shared" si="39"/>
        <v>5.8250000000000002</v>
      </c>
      <c r="G314" s="52">
        <v>14</v>
      </c>
      <c r="H314" s="52">
        <v>35</v>
      </c>
      <c r="I314" s="67" t="str">
        <f t="shared" si="40"/>
        <v>No</v>
      </c>
      <c r="J314" s="52">
        <v>1</v>
      </c>
      <c r="K314" s="52">
        <v>2</v>
      </c>
      <c r="L314" s="52">
        <v>1</v>
      </c>
      <c r="M314" s="16" t="s">
        <v>35</v>
      </c>
      <c r="N314" s="16" t="str">
        <f t="shared" si="41"/>
        <v>Northeast</v>
      </c>
    </row>
    <row r="315" spans="1:14" outlineLevel="2">
      <c r="A315" s="47">
        <v>1504</v>
      </c>
      <c r="B315" s="48">
        <v>38425</v>
      </c>
      <c r="C315" s="49" t="s">
        <v>94</v>
      </c>
      <c r="D315" s="50">
        <v>72104</v>
      </c>
      <c r="E315" s="51">
        <f t="shared" si="38"/>
        <v>34.665384615384617</v>
      </c>
      <c r="F315" s="66">
        <f t="shared" si="39"/>
        <v>9.7972222222222225</v>
      </c>
      <c r="G315" s="52">
        <v>12</v>
      </c>
      <c r="H315" s="52">
        <v>44</v>
      </c>
      <c r="I315" s="67" t="str">
        <f t="shared" si="40"/>
        <v>No</v>
      </c>
      <c r="J315" s="52">
        <v>1</v>
      </c>
      <c r="K315" s="52">
        <v>1</v>
      </c>
      <c r="L315" s="52">
        <v>1</v>
      </c>
      <c r="M315" s="16" t="s">
        <v>35</v>
      </c>
      <c r="N315" s="16" t="str">
        <f t="shared" si="41"/>
        <v>Northeast</v>
      </c>
    </row>
    <row r="316" spans="1:14" outlineLevel="2">
      <c r="A316" s="47">
        <v>1505</v>
      </c>
      <c r="B316" s="48">
        <v>40298</v>
      </c>
      <c r="C316" s="49" t="s">
        <v>97</v>
      </c>
      <c r="D316" s="50">
        <v>68455</v>
      </c>
      <c r="E316" s="51">
        <f t="shared" si="38"/>
        <v>32.911057692307693</v>
      </c>
      <c r="F316" s="66">
        <f t="shared" si="39"/>
        <v>4.666666666666667</v>
      </c>
      <c r="G316" s="52">
        <v>12</v>
      </c>
      <c r="H316" s="52">
        <v>28</v>
      </c>
      <c r="I316" s="67" t="str">
        <f t="shared" si="40"/>
        <v>No</v>
      </c>
      <c r="J316" s="52">
        <v>3</v>
      </c>
      <c r="K316" s="52">
        <v>2</v>
      </c>
      <c r="L316" s="52">
        <v>1</v>
      </c>
      <c r="M316" s="16" t="s">
        <v>35</v>
      </c>
      <c r="N316" s="16" t="str">
        <f t="shared" si="41"/>
        <v>Northeast</v>
      </c>
    </row>
    <row r="317" spans="1:14" outlineLevel="2">
      <c r="A317" s="47">
        <v>1513</v>
      </c>
      <c r="B317" s="48">
        <v>37847</v>
      </c>
      <c r="C317" s="49" t="s">
        <v>94</v>
      </c>
      <c r="D317" s="50">
        <v>104358</v>
      </c>
      <c r="E317" s="51">
        <f t="shared" si="38"/>
        <v>50.172115384615381</v>
      </c>
      <c r="F317" s="66">
        <f t="shared" si="39"/>
        <v>11.380555555555556</v>
      </c>
      <c r="G317" s="52">
        <v>14</v>
      </c>
      <c r="H317" s="52">
        <v>47</v>
      </c>
      <c r="I317" s="67" t="str">
        <f t="shared" si="40"/>
        <v>Yes</v>
      </c>
      <c r="J317" s="52">
        <v>3</v>
      </c>
      <c r="K317" s="52">
        <v>1</v>
      </c>
      <c r="L317" s="52">
        <v>1</v>
      </c>
      <c r="M317" s="16" t="s">
        <v>35</v>
      </c>
      <c r="N317" s="16" t="str">
        <f t="shared" si="41"/>
        <v>Northeast</v>
      </c>
    </row>
    <row r="318" spans="1:14" outlineLevel="2">
      <c r="A318" s="47">
        <v>1527</v>
      </c>
      <c r="B318" s="48">
        <v>36234</v>
      </c>
      <c r="C318" s="49" t="s">
        <v>94</v>
      </c>
      <c r="D318" s="50">
        <v>99872</v>
      </c>
      <c r="E318" s="51">
        <f t="shared" si="38"/>
        <v>48.015384615384619</v>
      </c>
      <c r="F318" s="66">
        <f t="shared" si="39"/>
        <v>15.794444444444444</v>
      </c>
      <c r="G318" s="52">
        <v>14</v>
      </c>
      <c r="H318" s="52">
        <v>54</v>
      </c>
      <c r="I318" s="67" t="str">
        <f t="shared" si="40"/>
        <v>Yes</v>
      </c>
      <c r="J318" s="52">
        <v>3</v>
      </c>
      <c r="K318" s="52">
        <v>1</v>
      </c>
      <c r="L318" s="52">
        <v>1</v>
      </c>
      <c r="M318" s="16" t="s">
        <v>35</v>
      </c>
      <c r="N318" s="16" t="str">
        <f t="shared" si="41"/>
        <v>Northeast</v>
      </c>
    </row>
    <row r="319" spans="1:14" outlineLevel="2">
      <c r="A319" s="47">
        <v>1531</v>
      </c>
      <c r="B319" s="48">
        <v>41371</v>
      </c>
      <c r="C319" s="49" t="s">
        <v>115</v>
      </c>
      <c r="D319" s="50">
        <v>162412</v>
      </c>
      <c r="E319" s="51">
        <f t="shared" si="38"/>
        <v>78.082692307692312</v>
      </c>
      <c r="F319" s="66">
        <f t="shared" si="39"/>
        <v>1.7333333333333334</v>
      </c>
      <c r="G319" s="52">
        <v>16</v>
      </c>
      <c r="H319" s="52">
        <v>32</v>
      </c>
      <c r="I319" s="67" t="str">
        <f t="shared" si="40"/>
        <v>No</v>
      </c>
      <c r="J319" s="52">
        <v>3</v>
      </c>
      <c r="K319" s="52">
        <v>1</v>
      </c>
      <c r="L319" s="52">
        <v>2</v>
      </c>
      <c r="M319" s="16" t="s">
        <v>35</v>
      </c>
      <c r="N319" s="16" t="str">
        <f t="shared" si="41"/>
        <v>Northeast</v>
      </c>
    </row>
    <row r="320" spans="1:14" outlineLevel="2">
      <c r="A320" s="47">
        <v>1533</v>
      </c>
      <c r="B320" s="48">
        <v>39444</v>
      </c>
      <c r="C320" s="49" t="s">
        <v>94</v>
      </c>
      <c r="D320" s="50">
        <v>95283</v>
      </c>
      <c r="E320" s="51">
        <f t="shared" si="38"/>
        <v>45.809134615384615</v>
      </c>
      <c r="F320" s="66">
        <f t="shared" si="39"/>
        <v>7.0083333333333337</v>
      </c>
      <c r="G320" s="52">
        <v>14</v>
      </c>
      <c r="H320" s="52">
        <v>36</v>
      </c>
      <c r="I320" s="67" t="str">
        <f t="shared" si="40"/>
        <v>No</v>
      </c>
      <c r="J320" s="52">
        <v>3</v>
      </c>
      <c r="K320" s="52">
        <v>1</v>
      </c>
      <c r="L320" s="52">
        <v>1</v>
      </c>
      <c r="M320" s="16" t="s">
        <v>35</v>
      </c>
      <c r="N320" s="16" t="str">
        <f t="shared" si="41"/>
        <v>Northeast</v>
      </c>
    </row>
    <row r="321" spans="1:14" outlineLevel="2">
      <c r="A321" s="47">
        <v>1552</v>
      </c>
      <c r="B321" s="53">
        <v>36310</v>
      </c>
      <c r="C321" s="49" t="s">
        <v>94</v>
      </c>
      <c r="D321" s="50">
        <v>79316</v>
      </c>
      <c r="E321" s="51">
        <f t="shared" si="38"/>
        <v>38.132692307692309</v>
      </c>
      <c r="F321" s="66">
        <f t="shared" si="39"/>
        <v>15.583333333333334</v>
      </c>
      <c r="G321" s="52">
        <v>14</v>
      </c>
      <c r="H321" s="52">
        <v>53</v>
      </c>
      <c r="I321" s="67" t="str">
        <f t="shared" si="40"/>
        <v>Yes</v>
      </c>
      <c r="J321" s="52">
        <v>3</v>
      </c>
      <c r="K321" s="52">
        <v>1</v>
      </c>
      <c r="L321" s="52">
        <v>1</v>
      </c>
      <c r="M321" s="16" t="s">
        <v>35</v>
      </c>
      <c r="N321" s="16" t="str">
        <f t="shared" si="41"/>
        <v>Northeast</v>
      </c>
    </row>
    <row r="322" spans="1:14" outlineLevel="2">
      <c r="A322" s="47">
        <v>1554</v>
      </c>
      <c r="B322" s="48">
        <v>39375</v>
      </c>
      <c r="C322" s="49" t="s">
        <v>94</v>
      </c>
      <c r="D322" s="50">
        <v>96097</v>
      </c>
      <c r="E322" s="51">
        <f t="shared" si="38"/>
        <v>46.200480769230772</v>
      </c>
      <c r="F322" s="66">
        <f t="shared" si="39"/>
        <v>7.197222222222222</v>
      </c>
      <c r="G322" s="52">
        <v>14</v>
      </c>
      <c r="H322" s="52">
        <v>38</v>
      </c>
      <c r="I322" s="67" t="str">
        <f t="shared" si="40"/>
        <v>No</v>
      </c>
      <c r="J322" s="52">
        <v>3</v>
      </c>
      <c r="K322" s="52">
        <v>1</v>
      </c>
      <c r="L322" s="52">
        <v>1</v>
      </c>
      <c r="M322" s="16" t="s">
        <v>35</v>
      </c>
      <c r="N322" s="16" t="str">
        <f t="shared" si="41"/>
        <v>Northeast</v>
      </c>
    </row>
    <row r="323" spans="1:14" outlineLevel="2">
      <c r="A323" s="47">
        <v>1557</v>
      </c>
      <c r="B323" s="48">
        <v>39893</v>
      </c>
      <c r="C323" s="49" t="s">
        <v>109</v>
      </c>
      <c r="D323" s="50">
        <v>96466</v>
      </c>
      <c r="E323" s="51">
        <f t="shared" si="38"/>
        <v>46.377884615384616</v>
      </c>
      <c r="F323" s="66">
        <f t="shared" si="39"/>
        <v>5.7777777777777777</v>
      </c>
      <c r="G323" s="52">
        <v>14</v>
      </c>
      <c r="H323" s="52">
        <v>27</v>
      </c>
      <c r="I323" s="67" t="str">
        <f t="shared" si="40"/>
        <v>No</v>
      </c>
      <c r="J323" s="52">
        <v>4</v>
      </c>
      <c r="K323" s="52">
        <v>1</v>
      </c>
      <c r="L323" s="52">
        <v>2</v>
      </c>
      <c r="M323" s="16" t="s">
        <v>35</v>
      </c>
      <c r="N323" s="16" t="str">
        <f t="shared" si="41"/>
        <v>Northeast</v>
      </c>
    </row>
    <row r="324" spans="1:14" outlineLevel="2">
      <c r="A324" s="47">
        <v>1559</v>
      </c>
      <c r="B324" s="48">
        <v>38358</v>
      </c>
      <c r="C324" s="49" t="s">
        <v>94</v>
      </c>
      <c r="D324" s="50">
        <v>92946</v>
      </c>
      <c r="E324" s="51">
        <f t="shared" si="38"/>
        <v>44.685576923076923</v>
      </c>
      <c r="F324" s="66">
        <f t="shared" si="39"/>
        <v>9.9861111111111107</v>
      </c>
      <c r="G324" s="52">
        <v>14</v>
      </c>
      <c r="H324" s="52">
        <v>45</v>
      </c>
      <c r="I324" s="67" t="str">
        <f t="shared" si="40"/>
        <v>No</v>
      </c>
      <c r="J324" s="52">
        <v>2</v>
      </c>
      <c r="K324" s="52">
        <v>1</v>
      </c>
      <c r="L324" s="52">
        <v>1</v>
      </c>
      <c r="M324" s="16" t="s">
        <v>35</v>
      </c>
      <c r="N324" s="16" t="str">
        <f t="shared" si="41"/>
        <v>Northeast</v>
      </c>
    </row>
    <row r="325" spans="1:14" outlineLevel="2">
      <c r="A325" s="47">
        <v>1560</v>
      </c>
      <c r="B325" s="48">
        <v>41035</v>
      </c>
      <c r="C325" s="49" t="s">
        <v>109</v>
      </c>
      <c r="D325" s="50">
        <v>88270</v>
      </c>
      <c r="E325" s="51">
        <f t="shared" si="38"/>
        <v>42.4375</v>
      </c>
      <c r="F325" s="66">
        <f t="shared" si="39"/>
        <v>2.6527777777777777</v>
      </c>
      <c r="G325" s="52">
        <v>14</v>
      </c>
      <c r="H325" s="52">
        <v>21</v>
      </c>
      <c r="I325" s="67" t="str">
        <f t="shared" si="40"/>
        <v>No</v>
      </c>
      <c r="J325" s="52">
        <v>3</v>
      </c>
      <c r="K325" s="52">
        <v>1</v>
      </c>
      <c r="L325" s="52">
        <v>2</v>
      </c>
      <c r="M325" s="16" t="s">
        <v>35</v>
      </c>
      <c r="N325" s="16" t="str">
        <f t="shared" si="41"/>
        <v>Northeast</v>
      </c>
    </row>
    <row r="326" spans="1:14" outlineLevel="2">
      <c r="A326" s="47">
        <v>1571</v>
      </c>
      <c r="B326" s="48">
        <v>39919</v>
      </c>
      <c r="C326" s="49" t="s">
        <v>94</v>
      </c>
      <c r="D326" s="50">
        <v>87917</v>
      </c>
      <c r="E326" s="51">
        <f t="shared" si="38"/>
        <v>42.267788461538458</v>
      </c>
      <c r="F326" s="66">
        <f t="shared" si="39"/>
        <v>5.708333333333333</v>
      </c>
      <c r="G326" s="52">
        <v>14</v>
      </c>
      <c r="H326" s="52">
        <v>33</v>
      </c>
      <c r="I326" s="67" t="str">
        <f t="shared" si="40"/>
        <v>No</v>
      </c>
      <c r="J326" s="52">
        <v>4</v>
      </c>
      <c r="K326" s="52">
        <v>1</v>
      </c>
      <c r="L326" s="52">
        <v>2</v>
      </c>
      <c r="M326" s="16" t="s">
        <v>35</v>
      </c>
      <c r="N326" s="16" t="str">
        <f t="shared" si="41"/>
        <v>Northeast</v>
      </c>
    </row>
    <row r="327" spans="1:14" outlineLevel="2">
      <c r="A327" s="47">
        <v>1580</v>
      </c>
      <c r="B327" s="48">
        <v>40437</v>
      </c>
      <c r="C327" s="49" t="s">
        <v>109</v>
      </c>
      <c r="D327" s="50">
        <v>93342</v>
      </c>
      <c r="E327" s="51">
        <f t="shared" si="38"/>
        <v>44.875961538461539</v>
      </c>
      <c r="F327" s="66">
        <f t="shared" si="39"/>
        <v>4.291666666666667</v>
      </c>
      <c r="G327" s="52">
        <v>16</v>
      </c>
      <c r="H327" s="52">
        <v>22</v>
      </c>
      <c r="I327" s="67" t="str">
        <f t="shared" si="40"/>
        <v>No</v>
      </c>
      <c r="J327" s="52">
        <v>3</v>
      </c>
      <c r="K327" s="52">
        <v>1</v>
      </c>
      <c r="L327" s="52">
        <v>2</v>
      </c>
      <c r="M327" s="16" t="s">
        <v>35</v>
      </c>
      <c r="N327" s="16" t="str">
        <f t="shared" si="41"/>
        <v>Northeast</v>
      </c>
    </row>
    <row r="328" spans="1:14" outlineLevel="2">
      <c r="A328" s="47">
        <v>1584</v>
      </c>
      <c r="B328" s="48">
        <v>36234</v>
      </c>
      <c r="C328" s="49" t="s">
        <v>94</v>
      </c>
      <c r="D328" s="50">
        <v>110239</v>
      </c>
      <c r="E328" s="51">
        <f t="shared" si="38"/>
        <v>52.999519230769231</v>
      </c>
      <c r="F328" s="66">
        <f t="shared" si="39"/>
        <v>15.794444444444444</v>
      </c>
      <c r="G328" s="52">
        <v>16</v>
      </c>
      <c r="H328" s="52">
        <v>54</v>
      </c>
      <c r="I328" s="67" t="str">
        <f t="shared" si="40"/>
        <v>Yes</v>
      </c>
      <c r="J328" s="52">
        <v>1</v>
      </c>
      <c r="K328" s="52">
        <v>1</v>
      </c>
      <c r="L328" s="52">
        <v>2</v>
      </c>
      <c r="M328" s="16" t="s">
        <v>35</v>
      </c>
      <c r="N328" s="16" t="str">
        <f t="shared" si="41"/>
        <v>Northeast</v>
      </c>
    </row>
    <row r="329" spans="1:14" outlineLevel="2">
      <c r="A329" s="47">
        <v>1588</v>
      </c>
      <c r="B329" s="53">
        <v>37485</v>
      </c>
      <c r="C329" s="49" t="s">
        <v>94</v>
      </c>
      <c r="D329" s="50">
        <v>105566</v>
      </c>
      <c r="E329" s="51">
        <f t="shared" si="38"/>
        <v>50.752884615384616</v>
      </c>
      <c r="F329" s="66">
        <f t="shared" si="39"/>
        <v>12.372222222222222</v>
      </c>
      <c r="G329" s="52">
        <v>16</v>
      </c>
      <c r="H329" s="52">
        <v>48</v>
      </c>
      <c r="I329" s="67" t="str">
        <f t="shared" si="40"/>
        <v>Yes</v>
      </c>
      <c r="J329" s="52">
        <v>2</v>
      </c>
      <c r="K329" s="52">
        <v>1</v>
      </c>
      <c r="L329" s="52">
        <v>1</v>
      </c>
      <c r="M329" s="16" t="s">
        <v>35</v>
      </c>
      <c r="N329" s="16" t="str">
        <f t="shared" si="41"/>
        <v>Northeast</v>
      </c>
    </row>
    <row r="330" spans="1:14" outlineLevel="2">
      <c r="A330" s="47">
        <v>1596</v>
      </c>
      <c r="B330" s="48">
        <v>39976</v>
      </c>
      <c r="C330" s="49" t="s">
        <v>15</v>
      </c>
      <c r="D330" s="50">
        <v>231276</v>
      </c>
      <c r="E330" s="51">
        <f t="shared" si="38"/>
        <v>111.19038461538462</v>
      </c>
      <c r="F330" s="66">
        <f t="shared" si="39"/>
        <v>5.552777777777778</v>
      </c>
      <c r="G330" s="52">
        <v>19</v>
      </c>
      <c r="H330" s="52">
        <v>42</v>
      </c>
      <c r="I330" s="67" t="str">
        <f t="shared" si="40"/>
        <v>No</v>
      </c>
      <c r="J330" s="52">
        <v>3</v>
      </c>
      <c r="K330" s="52">
        <v>1</v>
      </c>
      <c r="L330" s="52">
        <v>2</v>
      </c>
      <c r="M330" s="16" t="s">
        <v>35</v>
      </c>
      <c r="N330" s="16" t="str">
        <f t="shared" si="41"/>
        <v>Northeast</v>
      </c>
    </row>
    <row r="331" spans="1:14" outlineLevel="2">
      <c r="A331" s="47">
        <v>1598</v>
      </c>
      <c r="B331" s="48">
        <v>41320</v>
      </c>
      <c r="C331" s="49" t="s">
        <v>94</v>
      </c>
      <c r="D331" s="50">
        <v>89661</v>
      </c>
      <c r="E331" s="51">
        <f t="shared" si="38"/>
        <v>43.106250000000003</v>
      </c>
      <c r="F331" s="66">
        <f t="shared" si="39"/>
        <v>1.8777777777777778</v>
      </c>
      <c r="G331" s="52">
        <v>12</v>
      </c>
      <c r="H331" s="52">
        <v>19</v>
      </c>
      <c r="I331" s="67" t="str">
        <f t="shared" si="40"/>
        <v>No</v>
      </c>
      <c r="J331" s="52">
        <v>3</v>
      </c>
      <c r="K331" s="52">
        <v>1</v>
      </c>
      <c r="L331" s="52">
        <v>2</v>
      </c>
      <c r="M331" s="16" t="s">
        <v>35</v>
      </c>
      <c r="N331" s="16" t="str">
        <f t="shared" si="41"/>
        <v>Northeast</v>
      </c>
    </row>
    <row r="332" spans="1:14" outlineLevel="2">
      <c r="A332" s="47">
        <v>1608</v>
      </c>
      <c r="B332" s="48">
        <v>39918</v>
      </c>
      <c r="C332" s="49" t="s">
        <v>101</v>
      </c>
      <c r="D332" s="50">
        <v>133258</v>
      </c>
      <c r="E332" s="51">
        <f t="shared" si="38"/>
        <v>64.066346153846155</v>
      </c>
      <c r="F332" s="66">
        <f t="shared" si="39"/>
        <v>5.7111111111111112</v>
      </c>
      <c r="G332" s="52">
        <v>16</v>
      </c>
      <c r="H332" s="52">
        <v>53</v>
      </c>
      <c r="I332" s="67" t="str">
        <f t="shared" si="40"/>
        <v>No</v>
      </c>
      <c r="J332" s="52">
        <v>3</v>
      </c>
      <c r="K332" s="52">
        <v>1</v>
      </c>
      <c r="L332" s="52">
        <v>1</v>
      </c>
      <c r="M332" s="16" t="s">
        <v>35</v>
      </c>
      <c r="N332" s="16" t="str">
        <f t="shared" si="41"/>
        <v>Northeast</v>
      </c>
    </row>
    <row r="333" spans="1:14" outlineLevel="2">
      <c r="A333" s="47">
        <v>1611</v>
      </c>
      <c r="B333" s="48">
        <v>39348</v>
      </c>
      <c r="C333" s="49" t="s">
        <v>94</v>
      </c>
      <c r="D333" s="50">
        <v>96378</v>
      </c>
      <c r="E333" s="51">
        <f t="shared" si="38"/>
        <v>46.335576923076921</v>
      </c>
      <c r="F333" s="66">
        <f t="shared" si="39"/>
        <v>7.2722222222222221</v>
      </c>
      <c r="G333" s="52">
        <v>14</v>
      </c>
      <c r="H333" s="52">
        <v>38</v>
      </c>
      <c r="I333" s="67" t="str">
        <f t="shared" si="40"/>
        <v>No</v>
      </c>
      <c r="J333" s="52">
        <v>3</v>
      </c>
      <c r="K333" s="52">
        <v>1</v>
      </c>
      <c r="L333" s="52">
        <v>1</v>
      </c>
      <c r="M333" s="16" t="s">
        <v>35</v>
      </c>
      <c r="N333" s="16" t="str">
        <f t="shared" si="41"/>
        <v>Northeast</v>
      </c>
    </row>
    <row r="334" spans="1:14" outlineLevel="2">
      <c r="A334" s="47">
        <v>1613</v>
      </c>
      <c r="B334" s="48">
        <v>41033</v>
      </c>
      <c r="C334" s="49" t="s">
        <v>94</v>
      </c>
      <c r="D334" s="50">
        <v>82496</v>
      </c>
      <c r="E334" s="51">
        <f t="shared" si="38"/>
        <v>39.661538461538463</v>
      </c>
      <c r="F334" s="66">
        <f t="shared" si="39"/>
        <v>2.6583333333333332</v>
      </c>
      <c r="G334" s="52">
        <v>14</v>
      </c>
      <c r="H334" s="52">
        <v>24</v>
      </c>
      <c r="I334" s="67" t="str">
        <f t="shared" si="40"/>
        <v>No</v>
      </c>
      <c r="J334" s="52">
        <v>1</v>
      </c>
      <c r="K334" s="52">
        <v>1</v>
      </c>
      <c r="L334" s="52">
        <v>1</v>
      </c>
      <c r="M334" s="16" t="s">
        <v>35</v>
      </c>
      <c r="N334" s="16" t="str">
        <f t="shared" si="41"/>
        <v>Northeast</v>
      </c>
    </row>
    <row r="335" spans="1:14" outlineLevel="2">
      <c r="A335" s="47">
        <v>1616</v>
      </c>
      <c r="B335" s="48">
        <v>40071</v>
      </c>
      <c r="C335" s="49" t="s">
        <v>110</v>
      </c>
      <c r="D335" s="50">
        <v>115027</v>
      </c>
      <c r="E335" s="51">
        <f t="shared" si="38"/>
        <v>55.301442307692305</v>
      </c>
      <c r="F335" s="66">
        <f t="shared" si="39"/>
        <v>5.2944444444444443</v>
      </c>
      <c r="G335" s="52">
        <v>16</v>
      </c>
      <c r="H335" s="52">
        <v>34</v>
      </c>
      <c r="I335" s="67" t="str">
        <f t="shared" si="40"/>
        <v>No</v>
      </c>
      <c r="J335" s="52">
        <v>3</v>
      </c>
      <c r="K335" s="52">
        <v>2</v>
      </c>
      <c r="L335" s="52">
        <v>2</v>
      </c>
      <c r="M335" s="16" t="s">
        <v>35</v>
      </c>
      <c r="N335" s="16" t="str">
        <f t="shared" si="41"/>
        <v>Northeast</v>
      </c>
    </row>
    <row r="336" spans="1:14" outlineLevel="2">
      <c r="A336" s="47">
        <v>1622</v>
      </c>
      <c r="B336" s="48">
        <v>40945</v>
      </c>
      <c r="C336" s="49" t="s">
        <v>97</v>
      </c>
      <c r="D336" s="50">
        <v>73047</v>
      </c>
      <c r="E336" s="51">
        <f t="shared" si="38"/>
        <v>35.118749999999999</v>
      </c>
      <c r="F336" s="66">
        <f t="shared" si="39"/>
        <v>2.9027777777777777</v>
      </c>
      <c r="G336" s="52">
        <v>12</v>
      </c>
      <c r="H336" s="52">
        <v>21</v>
      </c>
      <c r="I336" s="67" t="str">
        <f t="shared" si="40"/>
        <v>No</v>
      </c>
      <c r="J336" s="52">
        <v>3</v>
      </c>
      <c r="K336" s="52">
        <v>2</v>
      </c>
      <c r="L336" s="52">
        <v>2</v>
      </c>
      <c r="M336" s="16" t="s">
        <v>35</v>
      </c>
      <c r="N336" s="16" t="str">
        <f t="shared" si="41"/>
        <v>Northeast</v>
      </c>
    </row>
    <row r="337" spans="1:14" outlineLevel="2">
      <c r="A337" s="47">
        <v>1637</v>
      </c>
      <c r="B337" s="48">
        <v>40701</v>
      </c>
      <c r="C337" s="49" t="s">
        <v>101</v>
      </c>
      <c r="D337" s="50">
        <v>114494</v>
      </c>
      <c r="E337" s="51">
        <f t="shared" ref="E337:E368" si="42">D337/2080</f>
        <v>55.045192307692311</v>
      </c>
      <c r="F337" s="66">
        <f t="shared" ref="F337:F368" si="43">YEARFRAC($F$9,B337)</f>
        <v>3.5666666666666669</v>
      </c>
      <c r="G337" s="52">
        <v>16</v>
      </c>
      <c r="H337" s="52">
        <v>37</v>
      </c>
      <c r="I337" s="67" t="str">
        <f t="shared" ref="I337:I368" si="44">IF(F337&gt;10,"Yes","No")</f>
        <v>No</v>
      </c>
      <c r="J337" s="52">
        <v>4</v>
      </c>
      <c r="K337" s="52">
        <v>1</v>
      </c>
      <c r="L337" s="52">
        <v>1</v>
      </c>
      <c r="M337" s="16" t="s">
        <v>35</v>
      </c>
      <c r="N337" s="16" t="str">
        <f t="shared" ref="N337:N368" si="45">VLOOKUP(M337,$F$4:$G$425,2,FALSE)</f>
        <v>Northeast</v>
      </c>
    </row>
    <row r="338" spans="1:14" outlineLevel="2">
      <c r="A338" s="47">
        <v>1639</v>
      </c>
      <c r="B338" s="48">
        <v>41120</v>
      </c>
      <c r="C338" s="49" t="s">
        <v>94</v>
      </c>
      <c r="D338" s="50">
        <v>81567</v>
      </c>
      <c r="E338" s="51">
        <f t="shared" si="42"/>
        <v>39.214903846153845</v>
      </c>
      <c r="F338" s="66">
        <f t="shared" si="43"/>
        <v>2.4166666666666665</v>
      </c>
      <c r="G338" s="52">
        <v>16</v>
      </c>
      <c r="H338" s="52">
        <v>23</v>
      </c>
      <c r="I338" s="67" t="str">
        <f t="shared" si="44"/>
        <v>No</v>
      </c>
      <c r="J338" s="52">
        <v>1</v>
      </c>
      <c r="K338" s="52">
        <v>1</v>
      </c>
      <c r="L338" s="52">
        <v>2</v>
      </c>
      <c r="M338" s="16" t="s">
        <v>35</v>
      </c>
      <c r="N338" s="16" t="str">
        <f t="shared" si="45"/>
        <v>Northeast</v>
      </c>
    </row>
    <row r="339" spans="1:14" outlineLevel="2">
      <c r="A339" s="47">
        <v>1640</v>
      </c>
      <c r="B339" s="48">
        <v>39307</v>
      </c>
      <c r="C339" s="49" t="s">
        <v>115</v>
      </c>
      <c r="D339" s="50">
        <v>137045</v>
      </c>
      <c r="E339" s="51">
        <f t="shared" si="42"/>
        <v>65.887019230769226</v>
      </c>
      <c r="F339" s="66">
        <f t="shared" si="43"/>
        <v>7.3833333333333337</v>
      </c>
      <c r="G339" s="52">
        <v>16</v>
      </c>
      <c r="H339" s="52">
        <v>42</v>
      </c>
      <c r="I339" s="67" t="str">
        <f t="shared" si="44"/>
        <v>No</v>
      </c>
      <c r="J339" s="52">
        <v>3</v>
      </c>
      <c r="K339" s="52">
        <v>1</v>
      </c>
      <c r="L339" s="52">
        <v>1</v>
      </c>
      <c r="M339" s="16" t="s">
        <v>35</v>
      </c>
      <c r="N339" s="16" t="str">
        <f t="shared" si="45"/>
        <v>Northeast</v>
      </c>
    </row>
    <row r="340" spans="1:14" outlineLevel="2">
      <c r="A340" s="47">
        <v>1644</v>
      </c>
      <c r="B340" s="48">
        <v>40791</v>
      </c>
      <c r="C340" s="49" t="s">
        <v>109</v>
      </c>
      <c r="D340" s="50">
        <v>77598</v>
      </c>
      <c r="E340" s="51">
        <f t="shared" si="42"/>
        <v>37.306730769230768</v>
      </c>
      <c r="F340" s="66">
        <f t="shared" si="43"/>
        <v>3.3222222222222224</v>
      </c>
      <c r="G340" s="52">
        <v>16</v>
      </c>
      <c r="H340" s="52">
        <v>19</v>
      </c>
      <c r="I340" s="67" t="str">
        <f t="shared" si="44"/>
        <v>No</v>
      </c>
      <c r="J340" s="52">
        <v>3</v>
      </c>
      <c r="K340" s="52">
        <v>1</v>
      </c>
      <c r="L340" s="52">
        <v>2</v>
      </c>
      <c r="M340" s="16" t="s">
        <v>35</v>
      </c>
      <c r="N340" s="16" t="str">
        <f t="shared" si="45"/>
        <v>Northeast</v>
      </c>
    </row>
    <row r="341" spans="1:14" outlineLevel="2">
      <c r="A341" s="47">
        <v>1658</v>
      </c>
      <c r="B341" s="48">
        <v>40259</v>
      </c>
      <c r="C341" s="49" t="s">
        <v>12</v>
      </c>
      <c r="D341" s="50">
        <v>72300</v>
      </c>
      <c r="E341" s="51">
        <f t="shared" si="42"/>
        <v>34.759615384615387</v>
      </c>
      <c r="F341" s="66">
        <f t="shared" si="43"/>
        <v>4.7750000000000004</v>
      </c>
      <c r="G341" s="52">
        <v>16</v>
      </c>
      <c r="H341" s="52">
        <v>33</v>
      </c>
      <c r="I341" s="67" t="str">
        <f t="shared" si="44"/>
        <v>No</v>
      </c>
      <c r="J341" s="52">
        <v>1</v>
      </c>
      <c r="K341" s="52">
        <v>2</v>
      </c>
      <c r="L341" s="52">
        <v>2</v>
      </c>
      <c r="M341" s="16" t="s">
        <v>35</v>
      </c>
      <c r="N341" s="16" t="str">
        <f t="shared" si="45"/>
        <v>Northeast</v>
      </c>
    </row>
    <row r="342" spans="1:14" outlineLevel="2">
      <c r="A342" s="47">
        <v>1660</v>
      </c>
      <c r="B342" s="48">
        <v>40192</v>
      </c>
      <c r="C342" s="49" t="s">
        <v>94</v>
      </c>
      <c r="D342" s="50">
        <v>84420</v>
      </c>
      <c r="E342" s="51">
        <f t="shared" si="42"/>
        <v>40.58653846153846</v>
      </c>
      <c r="F342" s="66">
        <f t="shared" si="43"/>
        <v>4.9638888888888886</v>
      </c>
      <c r="G342" s="52">
        <v>14</v>
      </c>
      <c r="H342" s="52">
        <v>28</v>
      </c>
      <c r="I342" s="67" t="str">
        <f t="shared" si="44"/>
        <v>No</v>
      </c>
      <c r="J342" s="52">
        <v>1</v>
      </c>
      <c r="K342" s="52">
        <v>2</v>
      </c>
      <c r="L342" s="52">
        <v>1</v>
      </c>
      <c r="M342" s="16" t="s">
        <v>35</v>
      </c>
      <c r="N342" s="16" t="str">
        <f t="shared" si="45"/>
        <v>Northeast</v>
      </c>
    </row>
    <row r="343" spans="1:14" outlineLevel="2">
      <c r="A343" s="47">
        <v>1665</v>
      </c>
      <c r="B343" s="48">
        <v>39462</v>
      </c>
      <c r="C343" s="49" t="s">
        <v>107</v>
      </c>
      <c r="D343" s="50">
        <v>86096</v>
      </c>
      <c r="E343" s="51">
        <f t="shared" si="42"/>
        <v>41.392307692307689</v>
      </c>
      <c r="F343" s="66">
        <f t="shared" si="43"/>
        <v>6.9611111111111112</v>
      </c>
      <c r="G343" s="52">
        <v>14</v>
      </c>
      <c r="H343" s="52">
        <v>40</v>
      </c>
      <c r="I343" s="67" t="str">
        <f t="shared" si="44"/>
        <v>No</v>
      </c>
      <c r="J343" s="52">
        <v>3</v>
      </c>
      <c r="K343" s="52">
        <v>1</v>
      </c>
      <c r="L343" s="52">
        <v>1</v>
      </c>
      <c r="M343" s="16" t="s">
        <v>35</v>
      </c>
      <c r="N343" s="16" t="str">
        <f t="shared" si="45"/>
        <v>Northeast</v>
      </c>
    </row>
    <row r="344" spans="1:14" outlineLevel="2">
      <c r="A344" s="47">
        <v>1666</v>
      </c>
      <c r="B344" s="48">
        <v>38425</v>
      </c>
      <c r="C344" s="49" t="s">
        <v>94</v>
      </c>
      <c r="D344" s="50">
        <v>101554</v>
      </c>
      <c r="E344" s="51">
        <f t="shared" si="42"/>
        <v>48.824038461538464</v>
      </c>
      <c r="F344" s="66">
        <f t="shared" si="43"/>
        <v>9.7972222222222225</v>
      </c>
      <c r="G344" s="52">
        <v>16</v>
      </c>
      <c r="H344" s="52">
        <v>44</v>
      </c>
      <c r="I344" s="67" t="str">
        <f t="shared" si="44"/>
        <v>No</v>
      </c>
      <c r="J344" s="52">
        <v>3</v>
      </c>
      <c r="K344" s="52">
        <v>1</v>
      </c>
      <c r="L344" s="52">
        <v>1</v>
      </c>
      <c r="M344" s="16" t="s">
        <v>35</v>
      </c>
      <c r="N344" s="16" t="str">
        <f t="shared" si="45"/>
        <v>Northeast</v>
      </c>
    </row>
    <row r="345" spans="1:14" outlineLevel="2">
      <c r="A345" s="47">
        <v>1668</v>
      </c>
      <c r="B345" s="48">
        <v>40004</v>
      </c>
      <c r="C345" s="49" t="s">
        <v>94</v>
      </c>
      <c r="D345" s="50">
        <v>95688</v>
      </c>
      <c r="E345" s="51">
        <f t="shared" si="42"/>
        <v>46.003846153846155</v>
      </c>
      <c r="F345" s="66">
        <f t="shared" si="43"/>
        <v>5.4749999999999996</v>
      </c>
      <c r="G345" s="52">
        <v>14</v>
      </c>
      <c r="H345" s="52">
        <v>32</v>
      </c>
      <c r="I345" s="67" t="str">
        <f t="shared" si="44"/>
        <v>No</v>
      </c>
      <c r="J345" s="52">
        <v>4</v>
      </c>
      <c r="K345" s="52">
        <v>1</v>
      </c>
      <c r="L345" s="52">
        <v>2</v>
      </c>
      <c r="M345" s="16" t="s">
        <v>35</v>
      </c>
      <c r="N345" s="16" t="str">
        <f t="shared" si="45"/>
        <v>Northeast</v>
      </c>
    </row>
    <row r="346" spans="1:14" outlineLevel="2">
      <c r="A346" s="47">
        <v>1669</v>
      </c>
      <c r="B346" s="48">
        <v>40791</v>
      </c>
      <c r="C346" s="49" t="s">
        <v>115</v>
      </c>
      <c r="D346" s="50">
        <v>161882</v>
      </c>
      <c r="E346" s="51">
        <f t="shared" si="42"/>
        <v>77.827884615384619</v>
      </c>
      <c r="F346" s="66">
        <f t="shared" si="43"/>
        <v>3.3222222222222224</v>
      </c>
      <c r="G346" s="52">
        <v>16</v>
      </c>
      <c r="H346" s="52">
        <v>32</v>
      </c>
      <c r="I346" s="67" t="str">
        <f t="shared" si="44"/>
        <v>No</v>
      </c>
      <c r="J346" s="52">
        <v>3</v>
      </c>
      <c r="K346" s="52">
        <v>2</v>
      </c>
      <c r="L346" s="52">
        <v>1</v>
      </c>
      <c r="M346" s="16" t="s">
        <v>35</v>
      </c>
      <c r="N346" s="16" t="str">
        <f t="shared" si="45"/>
        <v>Northeast</v>
      </c>
    </row>
    <row r="347" spans="1:14" outlineLevel="2">
      <c r="A347" s="47">
        <v>1679</v>
      </c>
      <c r="B347" s="48">
        <v>39951</v>
      </c>
      <c r="C347" s="49" t="s">
        <v>18</v>
      </c>
      <c r="D347" s="50">
        <v>116109</v>
      </c>
      <c r="E347" s="51">
        <f t="shared" si="42"/>
        <v>55.821634615384617</v>
      </c>
      <c r="F347" s="66">
        <f t="shared" si="43"/>
        <v>5.6194444444444445</v>
      </c>
      <c r="G347" s="52">
        <v>16</v>
      </c>
      <c r="H347" s="52">
        <v>39</v>
      </c>
      <c r="I347" s="67" t="str">
        <f t="shared" si="44"/>
        <v>No</v>
      </c>
      <c r="J347" s="52">
        <v>3</v>
      </c>
      <c r="K347" s="52">
        <v>1</v>
      </c>
      <c r="L347" s="52">
        <v>1</v>
      </c>
      <c r="M347" s="16" t="s">
        <v>35</v>
      </c>
      <c r="N347" s="16" t="str">
        <f t="shared" si="45"/>
        <v>Northeast</v>
      </c>
    </row>
    <row r="348" spans="1:14" outlineLevel="2">
      <c r="A348" s="47">
        <v>1693</v>
      </c>
      <c r="B348" s="48">
        <v>36234</v>
      </c>
      <c r="C348" s="49" t="s">
        <v>107</v>
      </c>
      <c r="D348" s="50">
        <v>143678</v>
      </c>
      <c r="E348" s="51">
        <f t="shared" si="42"/>
        <v>69.075961538461542</v>
      </c>
      <c r="F348" s="66">
        <f t="shared" si="43"/>
        <v>15.794444444444444</v>
      </c>
      <c r="G348" s="52">
        <v>19</v>
      </c>
      <c r="H348" s="52">
        <v>54</v>
      </c>
      <c r="I348" s="67" t="str">
        <f t="shared" si="44"/>
        <v>Yes</v>
      </c>
      <c r="J348" s="52">
        <v>3</v>
      </c>
      <c r="K348" s="52">
        <v>1</v>
      </c>
      <c r="L348" s="52">
        <v>1</v>
      </c>
      <c r="M348" s="16" t="s">
        <v>35</v>
      </c>
      <c r="N348" s="16" t="str">
        <f t="shared" si="45"/>
        <v>Northeast</v>
      </c>
    </row>
    <row r="349" spans="1:14" outlineLevel="2">
      <c r="A349" s="47">
        <v>1723</v>
      </c>
      <c r="B349" s="48">
        <v>41062</v>
      </c>
      <c r="C349" s="49" t="s">
        <v>109</v>
      </c>
      <c r="D349" s="50">
        <v>99397</v>
      </c>
      <c r="E349" s="51">
        <f t="shared" si="42"/>
        <v>47.787019230769232</v>
      </c>
      <c r="F349" s="66">
        <f t="shared" si="43"/>
        <v>2.5805555555555557</v>
      </c>
      <c r="G349" s="52">
        <v>16</v>
      </c>
      <c r="H349" s="52">
        <v>21</v>
      </c>
      <c r="I349" s="67" t="str">
        <f t="shared" si="44"/>
        <v>No</v>
      </c>
      <c r="J349" s="52">
        <v>3</v>
      </c>
      <c r="K349" s="52">
        <v>1</v>
      </c>
      <c r="L349" s="52">
        <v>2</v>
      </c>
      <c r="M349" s="16" t="s">
        <v>35</v>
      </c>
      <c r="N349" s="16" t="str">
        <f t="shared" si="45"/>
        <v>Northeast</v>
      </c>
    </row>
    <row r="350" spans="1:14" outlineLevel="2">
      <c r="A350" s="47">
        <v>1724</v>
      </c>
      <c r="B350" s="53">
        <v>39396</v>
      </c>
      <c r="C350" s="49" t="s">
        <v>94</v>
      </c>
      <c r="D350" s="50">
        <v>95495</v>
      </c>
      <c r="E350" s="51">
        <f t="shared" si="42"/>
        <v>45.911057692307693</v>
      </c>
      <c r="F350" s="66">
        <f t="shared" si="43"/>
        <v>7.1416666666666666</v>
      </c>
      <c r="G350" s="52">
        <v>16</v>
      </c>
      <c r="H350" s="52">
        <v>36</v>
      </c>
      <c r="I350" s="67" t="str">
        <f t="shared" si="44"/>
        <v>No</v>
      </c>
      <c r="J350" s="52">
        <v>1</v>
      </c>
      <c r="K350" s="52">
        <v>1</v>
      </c>
      <c r="L350" s="52">
        <v>1</v>
      </c>
      <c r="M350" s="16" t="s">
        <v>35</v>
      </c>
      <c r="N350" s="16" t="str">
        <f t="shared" si="45"/>
        <v>Northeast</v>
      </c>
    </row>
    <row r="351" spans="1:14" outlineLevel="2">
      <c r="A351" s="47">
        <v>1726</v>
      </c>
      <c r="B351" s="48">
        <v>36234</v>
      </c>
      <c r="C351" s="49" t="s">
        <v>115</v>
      </c>
      <c r="D351" s="50">
        <v>161159</v>
      </c>
      <c r="E351" s="51">
        <f t="shared" si="42"/>
        <v>77.480288461538464</v>
      </c>
      <c r="F351" s="66">
        <f t="shared" si="43"/>
        <v>15.794444444444444</v>
      </c>
      <c r="G351" s="52">
        <v>19</v>
      </c>
      <c r="H351" s="52">
        <v>56</v>
      </c>
      <c r="I351" s="67" t="str">
        <f t="shared" si="44"/>
        <v>Yes</v>
      </c>
      <c r="J351" s="52">
        <v>3</v>
      </c>
      <c r="K351" s="52">
        <v>1</v>
      </c>
      <c r="L351" s="52">
        <v>1</v>
      </c>
      <c r="M351" s="16" t="s">
        <v>35</v>
      </c>
      <c r="N351" s="16" t="str">
        <f t="shared" si="45"/>
        <v>Northeast</v>
      </c>
    </row>
    <row r="352" spans="1:14" outlineLevel="2">
      <c r="A352" s="47">
        <v>1733</v>
      </c>
      <c r="B352" s="48">
        <v>41535</v>
      </c>
      <c r="C352" s="49" t="s">
        <v>100</v>
      </c>
      <c r="D352" s="50">
        <v>165780</v>
      </c>
      <c r="E352" s="51">
        <f t="shared" si="42"/>
        <v>79.70192307692308</v>
      </c>
      <c r="F352" s="66">
        <f t="shared" si="43"/>
        <v>1.2861111111111112</v>
      </c>
      <c r="G352" s="52">
        <v>19</v>
      </c>
      <c r="H352" s="52">
        <v>32</v>
      </c>
      <c r="I352" s="67" t="str">
        <f t="shared" si="44"/>
        <v>No</v>
      </c>
      <c r="J352" s="52">
        <v>1</v>
      </c>
      <c r="K352" s="52">
        <v>2</v>
      </c>
      <c r="L352" s="52">
        <v>1</v>
      </c>
      <c r="M352" s="16" t="s">
        <v>35</v>
      </c>
      <c r="N352" s="16" t="str">
        <f t="shared" si="45"/>
        <v>Northeast</v>
      </c>
    </row>
    <row r="353" spans="1:14" outlineLevel="2">
      <c r="A353" s="47">
        <v>1735</v>
      </c>
      <c r="B353" s="48">
        <v>39343</v>
      </c>
      <c r="C353" s="49" t="s">
        <v>109</v>
      </c>
      <c r="D353" s="50">
        <v>97221</v>
      </c>
      <c r="E353" s="51">
        <f t="shared" si="42"/>
        <v>46.740865384615383</v>
      </c>
      <c r="F353" s="66">
        <f t="shared" si="43"/>
        <v>7.2861111111111114</v>
      </c>
      <c r="G353" s="52">
        <v>16</v>
      </c>
      <c r="H353" s="52">
        <v>28</v>
      </c>
      <c r="I353" s="67" t="str">
        <f t="shared" si="44"/>
        <v>No</v>
      </c>
      <c r="J353" s="52">
        <v>3</v>
      </c>
      <c r="K353" s="52">
        <v>2</v>
      </c>
      <c r="L353" s="52">
        <v>2</v>
      </c>
      <c r="M353" s="16" t="s">
        <v>35</v>
      </c>
      <c r="N353" s="16" t="str">
        <f t="shared" si="45"/>
        <v>Northeast</v>
      </c>
    </row>
    <row r="354" spans="1:14" outlineLevel="2">
      <c r="A354" s="47">
        <v>1737</v>
      </c>
      <c r="B354" s="48">
        <v>36234</v>
      </c>
      <c r="C354" s="49" t="s">
        <v>96</v>
      </c>
      <c r="D354" s="50">
        <v>116188</v>
      </c>
      <c r="E354" s="51">
        <f t="shared" si="42"/>
        <v>55.859615384615381</v>
      </c>
      <c r="F354" s="66">
        <f t="shared" si="43"/>
        <v>15.794444444444444</v>
      </c>
      <c r="G354" s="52">
        <v>16</v>
      </c>
      <c r="H354" s="52">
        <v>52</v>
      </c>
      <c r="I354" s="67" t="str">
        <f t="shared" si="44"/>
        <v>Yes</v>
      </c>
      <c r="J354" s="52">
        <v>3</v>
      </c>
      <c r="K354" s="52">
        <v>1</v>
      </c>
      <c r="L354" s="52">
        <v>1</v>
      </c>
      <c r="M354" s="16" t="s">
        <v>35</v>
      </c>
      <c r="N354" s="16" t="str">
        <f t="shared" si="45"/>
        <v>Northeast</v>
      </c>
    </row>
    <row r="355" spans="1:14" outlineLevel="2">
      <c r="A355" s="47">
        <v>1742</v>
      </c>
      <c r="B355" s="48">
        <v>40709</v>
      </c>
      <c r="C355" s="49" t="s">
        <v>30</v>
      </c>
      <c r="D355" s="50">
        <v>160233</v>
      </c>
      <c r="E355" s="51">
        <f t="shared" si="42"/>
        <v>77.035096153846155</v>
      </c>
      <c r="F355" s="66">
        <f t="shared" si="43"/>
        <v>3.5444444444444443</v>
      </c>
      <c r="G355" s="52">
        <v>16</v>
      </c>
      <c r="H355" s="52">
        <v>45</v>
      </c>
      <c r="I355" s="67" t="str">
        <f t="shared" si="44"/>
        <v>No</v>
      </c>
      <c r="J355" s="52">
        <v>3</v>
      </c>
      <c r="K355" s="52">
        <v>1</v>
      </c>
      <c r="L355" s="52">
        <v>1</v>
      </c>
      <c r="M355" s="16" t="s">
        <v>35</v>
      </c>
      <c r="N355" s="16" t="str">
        <f t="shared" si="45"/>
        <v>Northeast</v>
      </c>
    </row>
    <row r="356" spans="1:14" outlineLevel="2">
      <c r="A356" s="47">
        <v>1745</v>
      </c>
      <c r="B356" s="48">
        <v>40339</v>
      </c>
      <c r="C356" s="49" t="s">
        <v>94</v>
      </c>
      <c r="D356" s="50">
        <v>114196</v>
      </c>
      <c r="E356" s="51">
        <f t="shared" si="42"/>
        <v>54.901923076923076</v>
      </c>
      <c r="F356" s="66">
        <f t="shared" si="43"/>
        <v>4.5583333333333336</v>
      </c>
      <c r="G356" s="52">
        <v>16</v>
      </c>
      <c r="H356" s="52">
        <v>28</v>
      </c>
      <c r="I356" s="67" t="str">
        <f t="shared" si="44"/>
        <v>No</v>
      </c>
      <c r="J356" s="52">
        <v>4</v>
      </c>
      <c r="K356" s="52">
        <v>1</v>
      </c>
      <c r="L356" s="52">
        <v>1</v>
      </c>
      <c r="M356" s="16" t="s">
        <v>35</v>
      </c>
      <c r="N356" s="16" t="str">
        <f t="shared" si="45"/>
        <v>Northeast</v>
      </c>
    </row>
    <row r="357" spans="1:14" outlineLevel="2">
      <c r="A357" s="47">
        <v>1748</v>
      </c>
      <c r="B357" s="48">
        <v>40415</v>
      </c>
      <c r="C357" s="49" t="s">
        <v>111</v>
      </c>
      <c r="D357" s="50">
        <v>98352</v>
      </c>
      <c r="E357" s="51">
        <f t="shared" si="42"/>
        <v>47.284615384615385</v>
      </c>
      <c r="F357" s="66">
        <f t="shared" si="43"/>
        <v>4.3499999999999996</v>
      </c>
      <c r="G357" s="52">
        <v>16</v>
      </c>
      <c r="H357" s="52">
        <v>35</v>
      </c>
      <c r="I357" s="67" t="str">
        <f t="shared" si="44"/>
        <v>No</v>
      </c>
      <c r="J357" s="52">
        <v>3</v>
      </c>
      <c r="K357" s="52">
        <v>2</v>
      </c>
      <c r="L357" s="52">
        <v>1</v>
      </c>
      <c r="M357" s="16" t="s">
        <v>35</v>
      </c>
      <c r="N357" s="16" t="str">
        <f t="shared" si="45"/>
        <v>Northeast</v>
      </c>
    </row>
    <row r="358" spans="1:14" outlineLevel="2">
      <c r="A358" s="47">
        <v>1754</v>
      </c>
      <c r="B358" s="48">
        <v>37747</v>
      </c>
      <c r="C358" s="49" t="s">
        <v>99</v>
      </c>
      <c r="D358" s="50">
        <v>70507</v>
      </c>
      <c r="E358" s="51">
        <f t="shared" si="42"/>
        <v>33.897596153846152</v>
      </c>
      <c r="F358" s="66">
        <f t="shared" si="43"/>
        <v>11.652777777777779</v>
      </c>
      <c r="G358" s="52">
        <v>14</v>
      </c>
      <c r="H358" s="52">
        <v>48</v>
      </c>
      <c r="I358" s="67" t="str">
        <f t="shared" si="44"/>
        <v>Yes</v>
      </c>
      <c r="J358" s="52">
        <v>1</v>
      </c>
      <c r="K358" s="52">
        <v>1</v>
      </c>
      <c r="L358" s="52">
        <v>1</v>
      </c>
      <c r="M358" s="16" t="s">
        <v>35</v>
      </c>
      <c r="N358" s="16" t="str">
        <f t="shared" si="45"/>
        <v>Northeast</v>
      </c>
    </row>
    <row r="359" spans="1:14" outlineLevel="2">
      <c r="A359" s="47">
        <v>1755</v>
      </c>
      <c r="B359" s="48">
        <v>37024</v>
      </c>
      <c r="C359" s="49" t="s">
        <v>94</v>
      </c>
      <c r="D359" s="50">
        <v>106888</v>
      </c>
      <c r="E359" s="51">
        <f t="shared" si="42"/>
        <v>51.388461538461542</v>
      </c>
      <c r="F359" s="66">
        <f t="shared" si="43"/>
        <v>13.633333333333333</v>
      </c>
      <c r="G359" s="52">
        <v>16</v>
      </c>
      <c r="H359" s="52">
        <v>50</v>
      </c>
      <c r="I359" s="67" t="str">
        <f t="shared" si="44"/>
        <v>Yes</v>
      </c>
      <c r="J359" s="52">
        <v>3</v>
      </c>
      <c r="K359" s="52">
        <v>1</v>
      </c>
      <c r="L359" s="52">
        <v>1</v>
      </c>
      <c r="M359" s="16" t="s">
        <v>35</v>
      </c>
      <c r="N359" s="16" t="str">
        <f t="shared" si="45"/>
        <v>Northeast</v>
      </c>
    </row>
    <row r="360" spans="1:14" outlineLevel="2">
      <c r="A360" s="47">
        <v>1756</v>
      </c>
      <c r="B360" s="48">
        <v>39995</v>
      </c>
      <c r="C360" s="49" t="s">
        <v>98</v>
      </c>
      <c r="D360" s="50">
        <v>153478</v>
      </c>
      <c r="E360" s="51">
        <f t="shared" si="42"/>
        <v>73.787499999999994</v>
      </c>
      <c r="F360" s="66">
        <f t="shared" si="43"/>
        <v>5.5</v>
      </c>
      <c r="G360" s="52">
        <v>19</v>
      </c>
      <c r="H360" s="52">
        <v>42</v>
      </c>
      <c r="I360" s="67" t="str">
        <f t="shared" si="44"/>
        <v>No</v>
      </c>
      <c r="J360" s="52">
        <v>3</v>
      </c>
      <c r="K360" s="52">
        <v>1</v>
      </c>
      <c r="L360" s="52">
        <v>1</v>
      </c>
      <c r="M360" s="16" t="s">
        <v>35</v>
      </c>
      <c r="N360" s="16" t="str">
        <f t="shared" si="45"/>
        <v>Northeast</v>
      </c>
    </row>
    <row r="361" spans="1:14" outlineLevel="2">
      <c r="A361" s="47">
        <v>1757</v>
      </c>
      <c r="B361" s="53">
        <v>37303</v>
      </c>
      <c r="C361" s="49" t="s">
        <v>94</v>
      </c>
      <c r="D361" s="50">
        <v>105840</v>
      </c>
      <c r="E361" s="51">
        <f t="shared" si="42"/>
        <v>50.884615384615387</v>
      </c>
      <c r="F361" s="66">
        <f t="shared" si="43"/>
        <v>12.875</v>
      </c>
      <c r="G361" s="52">
        <v>16</v>
      </c>
      <c r="H361" s="52">
        <v>49</v>
      </c>
      <c r="I361" s="67" t="str">
        <f t="shared" si="44"/>
        <v>Yes</v>
      </c>
      <c r="J361" s="52">
        <v>3</v>
      </c>
      <c r="K361" s="52">
        <v>1</v>
      </c>
      <c r="L361" s="52">
        <v>1</v>
      </c>
      <c r="M361" s="16" t="s">
        <v>35</v>
      </c>
      <c r="N361" s="16" t="str">
        <f t="shared" si="45"/>
        <v>Northeast</v>
      </c>
    </row>
    <row r="362" spans="1:14" outlineLevel="2">
      <c r="A362" s="47">
        <v>1760</v>
      </c>
      <c r="B362" s="48">
        <v>40578</v>
      </c>
      <c r="C362" s="49" t="s">
        <v>115</v>
      </c>
      <c r="D362" s="50">
        <v>160348</v>
      </c>
      <c r="E362" s="51">
        <f t="shared" si="42"/>
        <v>77.090384615384622</v>
      </c>
      <c r="F362" s="66">
        <f t="shared" si="43"/>
        <v>3.9083333333333332</v>
      </c>
      <c r="G362" s="52">
        <v>16</v>
      </c>
      <c r="H362" s="52">
        <v>28</v>
      </c>
      <c r="I362" s="67" t="str">
        <f t="shared" si="44"/>
        <v>No</v>
      </c>
      <c r="J362" s="52">
        <v>2</v>
      </c>
      <c r="K362" s="52">
        <v>1</v>
      </c>
      <c r="L362" s="52">
        <v>2</v>
      </c>
      <c r="M362" s="16" t="s">
        <v>35</v>
      </c>
      <c r="N362" s="16" t="str">
        <f t="shared" si="45"/>
        <v>Northeast</v>
      </c>
    </row>
    <row r="363" spans="1:14" outlineLevel="2">
      <c r="A363" s="47">
        <v>1771</v>
      </c>
      <c r="B363" s="48">
        <v>38425</v>
      </c>
      <c r="C363" s="49" t="s">
        <v>94</v>
      </c>
      <c r="D363" s="50">
        <v>101899</v>
      </c>
      <c r="E363" s="51">
        <f t="shared" si="42"/>
        <v>48.989903846153844</v>
      </c>
      <c r="F363" s="66">
        <f t="shared" si="43"/>
        <v>9.7972222222222225</v>
      </c>
      <c r="G363" s="52">
        <v>16</v>
      </c>
      <c r="H363" s="52">
        <v>44</v>
      </c>
      <c r="I363" s="67" t="str">
        <f t="shared" si="44"/>
        <v>No</v>
      </c>
      <c r="J363" s="52">
        <v>3</v>
      </c>
      <c r="K363" s="52">
        <v>1</v>
      </c>
      <c r="L363" s="52">
        <v>1</v>
      </c>
      <c r="M363" s="16" t="s">
        <v>35</v>
      </c>
      <c r="N363" s="16" t="str">
        <f t="shared" si="45"/>
        <v>Northeast</v>
      </c>
    </row>
    <row r="364" spans="1:14" outlineLevel="2">
      <c r="A364" s="47">
        <v>1773</v>
      </c>
      <c r="B364" s="48">
        <v>38510</v>
      </c>
      <c r="C364" s="49" t="s">
        <v>105</v>
      </c>
      <c r="D364" s="50">
        <v>110999</v>
      </c>
      <c r="E364" s="51">
        <f t="shared" si="42"/>
        <v>53.364903846153844</v>
      </c>
      <c r="F364" s="66">
        <f t="shared" si="43"/>
        <v>9.5666666666666664</v>
      </c>
      <c r="G364" s="52">
        <v>16</v>
      </c>
      <c r="H364" s="52">
        <v>42</v>
      </c>
      <c r="I364" s="67" t="str">
        <f t="shared" si="44"/>
        <v>No</v>
      </c>
      <c r="J364" s="52">
        <v>3</v>
      </c>
      <c r="K364" s="52">
        <v>1</v>
      </c>
      <c r="L364" s="52">
        <v>2</v>
      </c>
      <c r="M364" s="16" t="s">
        <v>35</v>
      </c>
      <c r="N364" s="16" t="str">
        <f t="shared" si="45"/>
        <v>Northeast</v>
      </c>
    </row>
    <row r="365" spans="1:14" outlineLevel="2">
      <c r="A365" s="47">
        <v>1776</v>
      </c>
      <c r="B365" s="48">
        <v>36234</v>
      </c>
      <c r="C365" s="49" t="s">
        <v>94</v>
      </c>
      <c r="D365" s="50">
        <v>110198</v>
      </c>
      <c r="E365" s="51">
        <f t="shared" si="42"/>
        <v>52.979807692307695</v>
      </c>
      <c r="F365" s="66">
        <f t="shared" si="43"/>
        <v>15.794444444444444</v>
      </c>
      <c r="G365" s="52">
        <v>19</v>
      </c>
      <c r="H365" s="52">
        <v>54</v>
      </c>
      <c r="I365" s="67" t="str">
        <f t="shared" si="44"/>
        <v>Yes</v>
      </c>
      <c r="J365" s="52">
        <v>3</v>
      </c>
      <c r="K365" s="52">
        <v>1</v>
      </c>
      <c r="L365" s="52">
        <v>1</v>
      </c>
      <c r="M365" s="16" t="s">
        <v>35</v>
      </c>
      <c r="N365" s="16" t="str">
        <f t="shared" si="45"/>
        <v>Northeast</v>
      </c>
    </row>
    <row r="366" spans="1:14" outlineLevel="2">
      <c r="A366" s="47">
        <v>1785</v>
      </c>
      <c r="B366" s="48">
        <v>40217</v>
      </c>
      <c r="C366" s="49" t="s">
        <v>97</v>
      </c>
      <c r="D366" s="50">
        <v>82456</v>
      </c>
      <c r="E366" s="51">
        <f t="shared" si="42"/>
        <v>39.642307692307689</v>
      </c>
      <c r="F366" s="66">
        <f t="shared" si="43"/>
        <v>4.8972222222222221</v>
      </c>
      <c r="G366" s="52">
        <v>12</v>
      </c>
      <c r="H366" s="52">
        <v>32</v>
      </c>
      <c r="I366" s="67" t="str">
        <f t="shared" si="44"/>
        <v>No</v>
      </c>
      <c r="J366" s="52">
        <v>3</v>
      </c>
      <c r="K366" s="52">
        <v>2</v>
      </c>
      <c r="L366" s="52">
        <v>1</v>
      </c>
      <c r="M366" s="16" t="s">
        <v>35</v>
      </c>
      <c r="N366" s="16" t="str">
        <f t="shared" si="45"/>
        <v>Northeast</v>
      </c>
    </row>
    <row r="367" spans="1:14" outlineLevel="2">
      <c r="A367" s="47">
        <v>1789</v>
      </c>
      <c r="B367" s="48">
        <v>39714</v>
      </c>
      <c r="C367" s="49" t="s">
        <v>94</v>
      </c>
      <c r="D367" s="50">
        <v>92802</v>
      </c>
      <c r="E367" s="51">
        <f t="shared" si="42"/>
        <v>44.616346153846152</v>
      </c>
      <c r="F367" s="66">
        <f t="shared" si="43"/>
        <v>6.2722222222222221</v>
      </c>
      <c r="G367" s="52">
        <v>14</v>
      </c>
      <c r="H367" s="52">
        <v>35</v>
      </c>
      <c r="I367" s="67" t="str">
        <f t="shared" si="44"/>
        <v>No</v>
      </c>
      <c r="J367" s="52">
        <v>3</v>
      </c>
      <c r="K367" s="52">
        <v>1</v>
      </c>
      <c r="L367" s="52">
        <v>1</v>
      </c>
      <c r="M367" s="16" t="s">
        <v>35</v>
      </c>
      <c r="N367" s="16" t="str">
        <f t="shared" si="45"/>
        <v>Northeast</v>
      </c>
    </row>
    <row r="368" spans="1:14" outlineLevel="2">
      <c r="A368" s="47">
        <v>1794</v>
      </c>
      <c r="B368" s="48">
        <v>41653</v>
      </c>
      <c r="C368" s="49" t="s">
        <v>107</v>
      </c>
      <c r="D368" s="50">
        <v>110323</v>
      </c>
      <c r="E368" s="51">
        <f t="shared" si="42"/>
        <v>53.039903846153848</v>
      </c>
      <c r="F368" s="66">
        <f t="shared" si="43"/>
        <v>0.96388888888888891</v>
      </c>
      <c r="G368" s="52">
        <v>16</v>
      </c>
      <c r="H368" s="52">
        <v>24</v>
      </c>
      <c r="I368" s="67" t="str">
        <f t="shared" si="44"/>
        <v>No</v>
      </c>
      <c r="J368" s="52">
        <v>3</v>
      </c>
      <c r="K368" s="52">
        <v>1</v>
      </c>
      <c r="L368" s="52">
        <v>2</v>
      </c>
      <c r="M368" s="16" t="s">
        <v>35</v>
      </c>
      <c r="N368" s="16" t="str">
        <f t="shared" si="45"/>
        <v>Northeast</v>
      </c>
    </row>
    <row r="369" spans="1:14" outlineLevel="2">
      <c r="A369" s="47">
        <v>1796</v>
      </c>
      <c r="B369" s="48">
        <v>40251</v>
      </c>
      <c r="C369" s="49" t="s">
        <v>103</v>
      </c>
      <c r="D369" s="50">
        <v>151275</v>
      </c>
      <c r="E369" s="51">
        <f t="shared" ref="E369:E400" si="46">D369/2080</f>
        <v>72.728365384615387</v>
      </c>
      <c r="F369" s="66">
        <f t="shared" ref="F369:F385" si="47">YEARFRAC($F$9,B369)</f>
        <v>4.7972222222222225</v>
      </c>
      <c r="G369" s="52">
        <v>19</v>
      </c>
      <c r="H369" s="52">
        <v>43</v>
      </c>
      <c r="I369" s="67" t="str">
        <f t="shared" ref="I369:I383" si="48">IF(F369&gt;10,"Yes","No")</f>
        <v>No</v>
      </c>
      <c r="J369" s="52">
        <v>3</v>
      </c>
      <c r="K369" s="52">
        <v>1</v>
      </c>
      <c r="L369" s="52">
        <v>1</v>
      </c>
      <c r="M369" s="16" t="s">
        <v>35</v>
      </c>
      <c r="N369" s="16" t="str">
        <f t="shared" ref="N369:N400" si="49">VLOOKUP(M369,$F$4:$G$425,2,FALSE)</f>
        <v>Northeast</v>
      </c>
    </row>
    <row r="370" spans="1:14" outlineLevel="2">
      <c r="A370" s="47">
        <v>1798</v>
      </c>
      <c r="B370" s="48">
        <v>39947</v>
      </c>
      <c r="C370" s="49" t="s">
        <v>94</v>
      </c>
      <c r="D370" s="50">
        <v>86918</v>
      </c>
      <c r="E370" s="51">
        <f t="shared" si="46"/>
        <v>41.787500000000001</v>
      </c>
      <c r="F370" s="66">
        <f t="shared" si="47"/>
        <v>5.6305555555555555</v>
      </c>
      <c r="G370" s="52">
        <v>14</v>
      </c>
      <c r="H370" s="52">
        <v>32</v>
      </c>
      <c r="I370" s="67" t="str">
        <f t="shared" si="48"/>
        <v>No</v>
      </c>
      <c r="J370" s="52">
        <v>1</v>
      </c>
      <c r="K370" s="52">
        <v>1</v>
      </c>
      <c r="L370" s="52">
        <v>1</v>
      </c>
      <c r="M370" s="16" t="s">
        <v>35</v>
      </c>
      <c r="N370" s="16" t="str">
        <f t="shared" si="49"/>
        <v>Northeast</v>
      </c>
    </row>
    <row r="371" spans="1:14" outlineLevel="2">
      <c r="A371" s="47">
        <v>1799</v>
      </c>
      <c r="B371" s="48">
        <v>36234</v>
      </c>
      <c r="C371" s="49" t="s">
        <v>94</v>
      </c>
      <c r="D371" s="50">
        <v>109647</v>
      </c>
      <c r="E371" s="51">
        <f t="shared" si="46"/>
        <v>52.714903846153845</v>
      </c>
      <c r="F371" s="66">
        <f t="shared" si="47"/>
        <v>15.794444444444444</v>
      </c>
      <c r="G371" s="52">
        <v>16</v>
      </c>
      <c r="H371" s="52">
        <v>54</v>
      </c>
      <c r="I371" s="67" t="str">
        <f t="shared" si="48"/>
        <v>Yes</v>
      </c>
      <c r="J371" s="52">
        <v>3</v>
      </c>
      <c r="K371" s="52">
        <v>1</v>
      </c>
      <c r="L371" s="52">
        <v>1</v>
      </c>
      <c r="M371" s="16" t="s">
        <v>35</v>
      </c>
      <c r="N371" s="16" t="str">
        <f t="shared" si="49"/>
        <v>Northeast</v>
      </c>
    </row>
    <row r="372" spans="1:14" outlineLevel="2">
      <c r="A372" s="47">
        <v>1803</v>
      </c>
      <c r="B372" s="48">
        <v>36799</v>
      </c>
      <c r="C372" s="49" t="s">
        <v>111</v>
      </c>
      <c r="D372" s="50">
        <v>111282</v>
      </c>
      <c r="E372" s="51">
        <f t="shared" si="46"/>
        <v>53.500961538461539</v>
      </c>
      <c r="F372" s="66">
        <f t="shared" si="47"/>
        <v>14.25</v>
      </c>
      <c r="G372" s="52">
        <v>16</v>
      </c>
      <c r="H372" s="52">
        <v>45</v>
      </c>
      <c r="I372" s="67" t="str">
        <f t="shared" si="48"/>
        <v>Yes</v>
      </c>
      <c r="J372" s="52">
        <v>3</v>
      </c>
      <c r="K372" s="52">
        <v>1</v>
      </c>
      <c r="L372" s="52">
        <v>1</v>
      </c>
      <c r="M372" s="16" t="s">
        <v>35</v>
      </c>
      <c r="N372" s="16" t="str">
        <f t="shared" si="49"/>
        <v>Northeast</v>
      </c>
    </row>
    <row r="373" spans="1:14" outlineLevel="2">
      <c r="A373" s="47">
        <v>1804</v>
      </c>
      <c r="B373" s="48">
        <v>40044</v>
      </c>
      <c r="C373" s="49" t="s">
        <v>106</v>
      </c>
      <c r="D373" s="50">
        <v>124510</v>
      </c>
      <c r="E373" s="51">
        <f t="shared" si="46"/>
        <v>59.86057692307692</v>
      </c>
      <c r="F373" s="66">
        <f t="shared" si="47"/>
        <v>5.3666666666666663</v>
      </c>
      <c r="G373" s="52">
        <v>16</v>
      </c>
      <c r="H373" s="52">
        <v>46</v>
      </c>
      <c r="I373" s="67" t="str">
        <f t="shared" si="48"/>
        <v>No</v>
      </c>
      <c r="J373" s="52">
        <v>1</v>
      </c>
      <c r="K373" s="52">
        <v>2</v>
      </c>
      <c r="L373" s="52">
        <v>1</v>
      </c>
      <c r="M373" s="16" t="s">
        <v>35</v>
      </c>
      <c r="N373" s="16" t="str">
        <f t="shared" si="49"/>
        <v>Northeast</v>
      </c>
    </row>
    <row r="374" spans="1:14" outlineLevel="2">
      <c r="A374" s="47">
        <v>1812</v>
      </c>
      <c r="B374" s="48">
        <v>38448</v>
      </c>
      <c r="C374" s="49" t="s">
        <v>109</v>
      </c>
      <c r="D374" s="50">
        <v>97781</v>
      </c>
      <c r="E374" s="51">
        <f t="shared" si="46"/>
        <v>47.010096153846156</v>
      </c>
      <c r="F374" s="66">
        <f t="shared" si="47"/>
        <v>9.7361111111111107</v>
      </c>
      <c r="G374" s="52">
        <v>14</v>
      </c>
      <c r="H374" s="52">
        <v>30</v>
      </c>
      <c r="I374" s="67" t="str">
        <f t="shared" si="48"/>
        <v>No</v>
      </c>
      <c r="J374" s="52">
        <v>1</v>
      </c>
      <c r="K374" s="52">
        <v>1</v>
      </c>
      <c r="L374" s="52">
        <v>1</v>
      </c>
      <c r="M374" s="16" t="s">
        <v>35</v>
      </c>
      <c r="N374" s="16" t="str">
        <f t="shared" si="49"/>
        <v>Northeast</v>
      </c>
    </row>
    <row r="375" spans="1:14" outlineLevel="2">
      <c r="A375" s="47">
        <v>1814</v>
      </c>
      <c r="B375" s="48">
        <v>40774</v>
      </c>
      <c r="C375" s="49" t="s">
        <v>102</v>
      </c>
      <c r="D375" s="50">
        <v>147102</v>
      </c>
      <c r="E375" s="51">
        <f t="shared" si="46"/>
        <v>70.722115384615378</v>
      </c>
      <c r="F375" s="66">
        <f t="shared" si="47"/>
        <v>3.3666666666666667</v>
      </c>
      <c r="G375" s="52">
        <v>16</v>
      </c>
      <c r="H375" s="52">
        <v>53</v>
      </c>
      <c r="I375" s="67" t="str">
        <f t="shared" si="48"/>
        <v>No</v>
      </c>
      <c r="J375" s="52">
        <v>1</v>
      </c>
      <c r="K375" s="52">
        <v>1</v>
      </c>
      <c r="L375" s="52">
        <v>1</v>
      </c>
      <c r="M375" s="16" t="s">
        <v>35</v>
      </c>
      <c r="N375" s="16" t="str">
        <f t="shared" si="49"/>
        <v>Northeast</v>
      </c>
    </row>
    <row r="376" spans="1:14" outlineLevel="2">
      <c r="A376" s="47">
        <v>1821</v>
      </c>
      <c r="B376" s="48">
        <v>38973</v>
      </c>
      <c r="C376" s="49" t="s">
        <v>94</v>
      </c>
      <c r="D376" s="50">
        <v>100130</v>
      </c>
      <c r="E376" s="51">
        <f t="shared" si="46"/>
        <v>48.13942307692308</v>
      </c>
      <c r="F376" s="66">
        <f t="shared" si="47"/>
        <v>8.3000000000000007</v>
      </c>
      <c r="G376" s="52">
        <v>14</v>
      </c>
      <c r="H376" s="52">
        <v>40</v>
      </c>
      <c r="I376" s="67" t="str">
        <f t="shared" si="48"/>
        <v>No</v>
      </c>
      <c r="J376" s="52">
        <v>3</v>
      </c>
      <c r="K376" s="52">
        <v>1</v>
      </c>
      <c r="L376" s="52">
        <v>1</v>
      </c>
      <c r="M376" s="16" t="s">
        <v>35</v>
      </c>
      <c r="N376" s="16" t="str">
        <f t="shared" si="49"/>
        <v>Northeast</v>
      </c>
    </row>
    <row r="377" spans="1:14" outlineLevel="2">
      <c r="A377" s="47">
        <v>1829</v>
      </c>
      <c r="B377" s="48">
        <v>39142</v>
      </c>
      <c r="C377" s="49" t="s">
        <v>94</v>
      </c>
      <c r="D377" s="50">
        <v>98826</v>
      </c>
      <c r="E377" s="51">
        <f t="shared" si="46"/>
        <v>47.512500000000003</v>
      </c>
      <c r="F377" s="66">
        <f t="shared" si="47"/>
        <v>7.833333333333333</v>
      </c>
      <c r="G377" s="52">
        <v>14</v>
      </c>
      <c r="H377" s="52">
        <v>39</v>
      </c>
      <c r="I377" s="67" t="str">
        <f t="shared" si="48"/>
        <v>No</v>
      </c>
      <c r="J377" s="52">
        <v>1</v>
      </c>
      <c r="K377" s="52">
        <v>1</v>
      </c>
      <c r="L377" s="52">
        <v>1</v>
      </c>
      <c r="M377" s="16" t="s">
        <v>35</v>
      </c>
      <c r="N377" s="16" t="str">
        <f t="shared" si="49"/>
        <v>Northeast</v>
      </c>
    </row>
    <row r="378" spans="1:14" outlineLevel="2">
      <c r="A378" s="47">
        <v>1831</v>
      </c>
      <c r="B378" s="48">
        <v>41137</v>
      </c>
      <c r="C378" s="49" t="s">
        <v>99</v>
      </c>
      <c r="D378" s="50">
        <v>135938</v>
      </c>
      <c r="E378" s="51">
        <f t="shared" si="46"/>
        <v>65.354807692307688</v>
      </c>
      <c r="F378" s="66">
        <f t="shared" si="47"/>
        <v>2.375</v>
      </c>
      <c r="G378" s="52">
        <v>16</v>
      </c>
      <c r="H378" s="52">
        <v>29</v>
      </c>
      <c r="I378" s="67" t="str">
        <f t="shared" si="48"/>
        <v>No</v>
      </c>
      <c r="J378" s="52">
        <v>1</v>
      </c>
      <c r="K378" s="52">
        <v>2</v>
      </c>
      <c r="L378" s="52">
        <v>1</v>
      </c>
      <c r="M378" s="16" t="s">
        <v>35</v>
      </c>
      <c r="N378" s="16" t="str">
        <f t="shared" si="49"/>
        <v>Northeast</v>
      </c>
    </row>
    <row r="379" spans="1:14" outlineLevel="2">
      <c r="A379" s="47">
        <v>1841</v>
      </c>
      <c r="B379" s="48">
        <v>39240</v>
      </c>
      <c r="C379" s="49" t="s">
        <v>115</v>
      </c>
      <c r="D379" s="50">
        <v>179865</v>
      </c>
      <c r="E379" s="51">
        <f t="shared" si="46"/>
        <v>86.473557692307693</v>
      </c>
      <c r="F379" s="66">
        <f t="shared" si="47"/>
        <v>7.5666666666666664</v>
      </c>
      <c r="G379" s="52">
        <v>19</v>
      </c>
      <c r="H379" s="52">
        <v>45</v>
      </c>
      <c r="I379" s="67" t="str">
        <f t="shared" si="48"/>
        <v>No</v>
      </c>
      <c r="J379" s="52">
        <v>2</v>
      </c>
      <c r="K379" s="52">
        <v>1</v>
      </c>
      <c r="L379" s="52">
        <v>2</v>
      </c>
      <c r="M379" s="16" t="s">
        <v>35</v>
      </c>
      <c r="N379" s="16" t="str">
        <f t="shared" si="49"/>
        <v>Northeast</v>
      </c>
    </row>
    <row r="380" spans="1:14" outlineLevel="2">
      <c r="A380" s="47">
        <v>1842</v>
      </c>
      <c r="B380" s="48">
        <v>41491</v>
      </c>
      <c r="C380" s="49" t="s">
        <v>99</v>
      </c>
      <c r="D380" s="50">
        <v>165117</v>
      </c>
      <c r="E380" s="51">
        <f t="shared" si="46"/>
        <v>79.383173076923072</v>
      </c>
      <c r="F380" s="66">
        <f t="shared" si="47"/>
        <v>1.4055555555555554</v>
      </c>
      <c r="G380" s="52">
        <v>19</v>
      </c>
      <c r="H380" s="52">
        <v>28</v>
      </c>
      <c r="I380" s="67" t="str">
        <f t="shared" si="48"/>
        <v>No</v>
      </c>
      <c r="J380" s="52">
        <v>3</v>
      </c>
      <c r="K380" s="52">
        <v>1</v>
      </c>
      <c r="L380" s="52">
        <v>1</v>
      </c>
      <c r="M380" s="16" t="s">
        <v>35</v>
      </c>
      <c r="N380" s="16" t="str">
        <f t="shared" si="49"/>
        <v>Northeast</v>
      </c>
    </row>
    <row r="381" spans="1:14" outlineLevel="2">
      <c r="A381" s="47">
        <v>1843</v>
      </c>
      <c r="B381" s="48">
        <v>39926</v>
      </c>
      <c r="C381" s="49" t="s">
        <v>115</v>
      </c>
      <c r="D381" s="50">
        <v>180113</v>
      </c>
      <c r="E381" s="51">
        <f t="shared" si="46"/>
        <v>86.592788461538461</v>
      </c>
      <c r="F381" s="66">
        <f t="shared" si="47"/>
        <v>5.6888888888888891</v>
      </c>
      <c r="G381" s="52">
        <v>19</v>
      </c>
      <c r="H381" s="52">
        <v>46</v>
      </c>
      <c r="I381" s="67" t="str">
        <f t="shared" si="48"/>
        <v>No</v>
      </c>
      <c r="J381" s="52">
        <v>3</v>
      </c>
      <c r="K381" s="52">
        <v>2</v>
      </c>
      <c r="L381" s="52">
        <v>2</v>
      </c>
      <c r="M381" s="16" t="s">
        <v>35</v>
      </c>
      <c r="N381" s="16" t="str">
        <f t="shared" si="49"/>
        <v>Northeast</v>
      </c>
    </row>
    <row r="382" spans="1:14" outlineLevel="2">
      <c r="A382" s="47">
        <v>1846</v>
      </c>
      <c r="B382" s="48">
        <v>38229</v>
      </c>
      <c r="C382" s="49" t="s">
        <v>94</v>
      </c>
      <c r="D382" s="50">
        <v>103369</v>
      </c>
      <c r="E382" s="51">
        <f t="shared" si="46"/>
        <v>49.696634615384617</v>
      </c>
      <c r="F382" s="66">
        <f t="shared" si="47"/>
        <v>10.333333333333334</v>
      </c>
      <c r="G382" s="52">
        <v>16</v>
      </c>
      <c r="H382" s="52">
        <v>46</v>
      </c>
      <c r="I382" s="67" t="str">
        <f t="shared" si="48"/>
        <v>Yes</v>
      </c>
      <c r="J382" s="52">
        <v>2</v>
      </c>
      <c r="K382" s="52">
        <v>1</v>
      </c>
      <c r="L382" s="52">
        <v>1</v>
      </c>
      <c r="M382" s="16" t="s">
        <v>35</v>
      </c>
      <c r="N382" s="16" t="str">
        <f t="shared" si="49"/>
        <v>Northeast</v>
      </c>
    </row>
    <row r="383" spans="1:14" outlineLevel="2">
      <c r="A383" s="47">
        <v>1848</v>
      </c>
      <c r="B383" s="48">
        <v>40162</v>
      </c>
      <c r="C383" s="49" t="s">
        <v>115</v>
      </c>
      <c r="D383" s="50">
        <v>170722</v>
      </c>
      <c r="E383" s="51">
        <f t="shared" si="46"/>
        <v>82.077884615384619</v>
      </c>
      <c r="F383" s="66">
        <f t="shared" si="47"/>
        <v>5.0444444444444443</v>
      </c>
      <c r="G383" s="52">
        <v>19</v>
      </c>
      <c r="H383" s="52">
        <v>52</v>
      </c>
      <c r="I383" s="67" t="str">
        <f t="shared" si="48"/>
        <v>No</v>
      </c>
      <c r="J383" s="52">
        <v>3</v>
      </c>
      <c r="K383" s="52">
        <v>1</v>
      </c>
      <c r="L383" s="52">
        <v>1</v>
      </c>
      <c r="M383" s="16" t="s">
        <v>35</v>
      </c>
      <c r="N383" s="16" t="str">
        <f t="shared" si="49"/>
        <v>Northeast</v>
      </c>
    </row>
    <row r="384" spans="1:14" outlineLevel="2">
      <c r="A384" s="47">
        <v>1849</v>
      </c>
      <c r="B384" s="48">
        <v>38143</v>
      </c>
      <c r="C384" s="49" t="s">
        <v>109</v>
      </c>
      <c r="D384" s="50">
        <v>98344</v>
      </c>
      <c r="E384" s="51">
        <f t="shared" si="46"/>
        <v>47.280769230769231</v>
      </c>
      <c r="F384" s="66">
        <f t="shared" si="47"/>
        <v>10.572222222222223</v>
      </c>
      <c r="G384" s="52">
        <v>14</v>
      </c>
      <c r="H384" s="52">
        <v>32</v>
      </c>
      <c r="I384" s="67" t="s">
        <v>118</v>
      </c>
      <c r="J384" s="52">
        <v>3</v>
      </c>
      <c r="K384" s="52">
        <v>1</v>
      </c>
      <c r="L384" s="52">
        <v>1</v>
      </c>
      <c r="M384" s="16" t="s">
        <v>35</v>
      </c>
      <c r="N384" s="16" t="str">
        <f t="shared" si="49"/>
        <v>Northeast</v>
      </c>
    </row>
    <row r="385" spans="1:15" outlineLevel="2">
      <c r="A385" s="47">
        <v>1850</v>
      </c>
      <c r="B385" s="48">
        <v>40502</v>
      </c>
      <c r="C385" s="49" t="s">
        <v>109</v>
      </c>
      <c r="D385" s="50">
        <v>94060</v>
      </c>
      <c r="E385" s="51">
        <f t="shared" si="46"/>
        <v>45.221153846153847</v>
      </c>
      <c r="F385" s="66">
        <f t="shared" si="47"/>
        <v>4.1138888888888889</v>
      </c>
      <c r="G385" s="52">
        <v>14</v>
      </c>
      <c r="H385" s="52">
        <v>24</v>
      </c>
      <c r="I385" s="67" t="str">
        <f>IF(F385&gt;10,"Yes","No")</f>
        <v>No</v>
      </c>
      <c r="J385" s="52">
        <v>3</v>
      </c>
      <c r="K385" s="52">
        <v>1</v>
      </c>
      <c r="L385" s="52">
        <v>2</v>
      </c>
      <c r="M385" s="16" t="s">
        <v>35</v>
      </c>
      <c r="N385" s="16" t="str">
        <f t="shared" si="49"/>
        <v>Northeast</v>
      </c>
    </row>
    <row r="386" spans="1:15" outlineLevel="1">
      <c r="A386" s="111"/>
      <c r="B386" s="112"/>
      <c r="C386" s="62"/>
      <c r="D386" s="89">
        <f>SUBTOTAL(9,D241:D385)</f>
        <v>16301597</v>
      </c>
      <c r="E386" s="63"/>
      <c r="F386" s="66"/>
      <c r="G386" s="40"/>
      <c r="H386" s="40"/>
      <c r="I386" s="67"/>
      <c r="J386" s="40"/>
      <c r="K386" s="40"/>
      <c r="L386" s="40"/>
      <c r="M386" s="35"/>
      <c r="N386" s="92" t="s">
        <v>126</v>
      </c>
    </row>
    <row r="387" spans="1:15">
      <c r="A387" s="111"/>
      <c r="B387" s="112"/>
      <c r="C387" s="62"/>
      <c r="D387" s="89">
        <f>SUBTOTAL(9,D11:D385)</f>
        <v>41433167</v>
      </c>
      <c r="E387" s="63"/>
      <c r="F387" s="66"/>
      <c r="G387" s="40"/>
      <c r="H387" s="40"/>
      <c r="I387" s="67"/>
      <c r="J387" s="40"/>
      <c r="K387" s="40"/>
      <c r="L387" s="40"/>
      <c r="M387" s="35"/>
      <c r="N387" s="92" t="s">
        <v>123</v>
      </c>
    </row>
    <row r="388" spans="1:15">
      <c r="A388" s="35"/>
      <c r="B388" s="35"/>
      <c r="C388" s="62"/>
      <c r="D388" s="62"/>
      <c r="E388" s="63"/>
      <c r="F388" s="66"/>
      <c r="G388" s="64"/>
      <c r="H388" s="40"/>
      <c r="I388" s="67"/>
      <c r="K388" s="40"/>
      <c r="L388" s="40"/>
      <c r="M388" s="35"/>
      <c r="N388" s="35"/>
    </row>
    <row r="389" spans="1:15">
      <c r="C389" s="5"/>
      <c r="D389" s="2"/>
      <c r="E389" s="3"/>
      <c r="F389" s="4"/>
      <c r="G389" s="14"/>
      <c r="H389" s="4"/>
      <c r="I389" s="4"/>
      <c r="J389" s="4"/>
      <c r="K389" s="4"/>
      <c r="L389" s="4"/>
    </row>
    <row r="390" spans="1:15">
      <c r="A390" s="19"/>
      <c r="B390" s="19"/>
    </row>
    <row r="391" spans="1:15" ht="15.75" customHeight="1">
      <c r="A391" s="121"/>
      <c r="B391" s="121"/>
      <c r="C391" s="121"/>
      <c r="D391" s="121"/>
      <c r="E391" s="121"/>
      <c r="F391" s="121"/>
      <c r="G391" s="81"/>
      <c r="H391" s="81"/>
      <c r="I391" s="81"/>
      <c r="J391" s="81"/>
      <c r="K391" s="81"/>
      <c r="L391" s="81"/>
      <c r="M391" s="81"/>
      <c r="N391" s="28"/>
    </row>
    <row r="392" spans="1:15" ht="15.75" customHeight="1">
      <c r="A392" s="82"/>
      <c r="B392" s="82"/>
      <c r="C392" s="82"/>
      <c r="D392" s="82"/>
      <c r="E392" s="35"/>
      <c r="F392" s="35"/>
      <c r="G392" s="35"/>
      <c r="H392" s="35"/>
      <c r="I392" s="35"/>
      <c r="J392" s="35"/>
      <c r="K392" s="83"/>
      <c r="L392" s="35"/>
      <c r="M392" s="35"/>
    </row>
    <row r="393" spans="1:15" ht="15" customHeight="1">
      <c r="A393" s="84"/>
      <c r="B393" s="85"/>
      <c r="C393" s="85"/>
      <c r="D393" s="35"/>
      <c r="E393" s="35"/>
      <c r="F393" s="12"/>
      <c r="G393" s="6"/>
      <c r="H393" s="35"/>
      <c r="I393" s="35"/>
      <c r="J393" s="35"/>
      <c r="K393" s="35"/>
      <c r="L393" s="35"/>
      <c r="M393" s="35"/>
      <c r="N393" s="110"/>
      <c r="O393" s="6"/>
    </row>
    <row r="394" spans="1:15">
      <c r="A394" s="35"/>
      <c r="B394" s="86"/>
      <c r="C394" s="87"/>
      <c r="D394" s="35"/>
      <c r="E394" s="35"/>
      <c r="F394" s="35"/>
      <c r="G394" s="6"/>
      <c r="H394" s="87"/>
      <c r="I394" s="88"/>
      <c r="J394" s="35"/>
      <c r="K394" s="35"/>
      <c r="L394" s="89"/>
      <c r="M394" s="35"/>
      <c r="N394" s="35"/>
      <c r="O394" s="6"/>
    </row>
    <row r="395" spans="1:15">
      <c r="A395" s="35"/>
      <c r="B395" s="86"/>
      <c r="C395" s="87"/>
      <c r="D395" s="35"/>
      <c r="E395" s="35"/>
      <c r="F395" s="35"/>
      <c r="G395" s="6"/>
      <c r="H395" s="87"/>
      <c r="I395" s="88"/>
      <c r="J395" s="35"/>
      <c r="K395" s="35"/>
      <c r="L395" s="89"/>
      <c r="M395" s="35"/>
      <c r="N395" s="35"/>
      <c r="O395" s="6"/>
    </row>
    <row r="396" spans="1:15">
      <c r="A396" s="35"/>
      <c r="B396" s="86"/>
      <c r="C396" s="87"/>
      <c r="D396" s="35"/>
      <c r="E396" s="35"/>
      <c r="F396" s="90"/>
      <c r="G396" s="91"/>
      <c r="H396" s="87"/>
      <c r="I396" s="88"/>
      <c r="J396" s="35"/>
      <c r="K396" s="35"/>
      <c r="L396" s="89"/>
      <c r="M396" s="35"/>
      <c r="N396" s="35"/>
      <c r="O396" s="6"/>
    </row>
    <row r="397" spans="1:15">
      <c r="A397" s="35"/>
      <c r="B397" s="86"/>
      <c r="C397" s="87"/>
      <c r="D397" s="35"/>
      <c r="E397" s="35"/>
      <c r="F397" s="35"/>
      <c r="G397" s="6"/>
      <c r="H397" s="87"/>
      <c r="I397" s="88"/>
      <c r="J397" s="35"/>
      <c r="K397" s="35"/>
      <c r="L397" s="89"/>
      <c r="M397" s="35"/>
      <c r="N397" s="35"/>
      <c r="O397" s="6"/>
    </row>
    <row r="398" spans="1:15">
      <c r="A398" s="35"/>
      <c r="B398" s="86"/>
      <c r="C398" s="87"/>
      <c r="D398" s="35"/>
      <c r="E398" s="35"/>
      <c r="F398" s="35"/>
      <c r="G398" s="35"/>
      <c r="H398" s="87"/>
      <c r="I398" s="88"/>
      <c r="J398" s="35"/>
      <c r="K398" s="35"/>
      <c r="L398" s="89"/>
      <c r="M398" s="35"/>
      <c r="N398" s="35"/>
      <c r="O398" s="6"/>
    </row>
    <row r="399" spans="1:15">
      <c r="A399" s="35"/>
      <c r="B399" s="86"/>
      <c r="C399" s="87"/>
      <c r="D399" s="35"/>
      <c r="E399" s="35"/>
      <c r="F399" s="35"/>
      <c r="G399" s="35"/>
      <c r="H399" s="35"/>
      <c r="I399" s="35"/>
      <c r="J399" s="35"/>
      <c r="K399" s="35"/>
      <c r="L399" s="89"/>
      <c r="M399" s="35"/>
      <c r="N399" s="35"/>
      <c r="O399" s="6"/>
    </row>
    <row r="400" spans="1:15">
      <c r="A400" s="35"/>
      <c r="B400" s="86"/>
      <c r="C400" s="87"/>
      <c r="D400" s="35"/>
      <c r="E400" s="35"/>
      <c r="F400" s="35"/>
      <c r="G400" s="35"/>
      <c r="H400" s="35"/>
      <c r="I400" s="35"/>
      <c r="J400" s="35"/>
      <c r="K400" s="35"/>
      <c r="L400" s="89"/>
      <c r="M400" s="35"/>
    </row>
    <row r="401" spans="1:15">
      <c r="A401" s="35"/>
      <c r="B401" s="86"/>
      <c r="C401" s="87"/>
      <c r="D401" s="35"/>
      <c r="E401" s="35"/>
      <c r="F401" s="12"/>
      <c r="G401" s="6"/>
      <c r="H401" s="35"/>
      <c r="I401" s="35"/>
      <c r="J401" s="35"/>
      <c r="K401" s="35"/>
      <c r="L401" s="89"/>
      <c r="M401" s="35"/>
      <c r="O401" s="6"/>
    </row>
    <row r="402" spans="1:15">
      <c r="A402" s="35"/>
      <c r="B402" s="86"/>
      <c r="C402" s="87"/>
      <c r="D402" s="35"/>
      <c r="E402" s="35"/>
      <c r="F402" s="35"/>
      <c r="G402" s="6"/>
      <c r="H402" s="87"/>
      <c r="I402" s="88"/>
      <c r="J402" s="35"/>
      <c r="K402" s="35"/>
      <c r="L402" s="89"/>
      <c r="M402" s="35"/>
    </row>
    <row r="403" spans="1:15">
      <c r="A403" s="35"/>
      <c r="B403" s="86"/>
      <c r="C403" s="87"/>
      <c r="D403" s="35"/>
      <c r="E403" s="35"/>
      <c r="F403" s="35"/>
      <c r="G403" s="6"/>
      <c r="H403" s="87"/>
      <c r="I403" s="88"/>
      <c r="J403" s="35"/>
      <c r="K403" s="35"/>
      <c r="L403" s="89"/>
      <c r="M403" s="35"/>
    </row>
    <row r="404" spans="1:15">
      <c r="A404" s="35"/>
      <c r="B404" s="86"/>
      <c r="C404" s="87"/>
      <c r="D404" s="35"/>
      <c r="E404" s="35"/>
      <c r="F404" s="35"/>
      <c r="G404" s="35"/>
      <c r="H404" s="87"/>
      <c r="I404" s="88"/>
      <c r="J404" s="35"/>
      <c r="K404" s="35"/>
      <c r="L404" s="89"/>
      <c r="M404" s="35"/>
    </row>
    <row r="405" spans="1:15">
      <c r="A405" s="35"/>
      <c r="B405" s="86"/>
      <c r="C405" s="87"/>
      <c r="D405" s="35"/>
      <c r="E405" s="35"/>
      <c r="F405" s="35"/>
      <c r="G405" s="35"/>
      <c r="H405" s="35"/>
      <c r="I405" s="35"/>
      <c r="J405" s="35"/>
      <c r="K405" s="35"/>
      <c r="L405" s="89"/>
      <c r="M405" s="35"/>
    </row>
    <row r="406" spans="1:15">
      <c r="A406" s="35"/>
      <c r="B406" s="86"/>
      <c r="C406" s="87"/>
      <c r="D406" s="35"/>
      <c r="E406" s="35"/>
      <c r="F406" s="35"/>
      <c r="G406" s="35"/>
      <c r="H406" s="35"/>
      <c r="I406" s="35"/>
      <c r="J406" s="35"/>
      <c r="K406" s="35"/>
      <c r="L406" s="89"/>
      <c r="M406" s="35"/>
    </row>
    <row r="407" spans="1:15">
      <c r="A407" s="35"/>
      <c r="B407" s="86"/>
      <c r="C407" s="87"/>
      <c r="D407" s="35"/>
      <c r="E407" s="35"/>
      <c r="F407" s="12"/>
      <c r="G407" s="6"/>
      <c r="H407" s="35"/>
      <c r="I407" s="35"/>
      <c r="J407" s="35"/>
      <c r="K407" s="35"/>
      <c r="L407" s="89"/>
      <c r="M407" s="35"/>
    </row>
    <row r="408" spans="1:15">
      <c r="A408" s="35"/>
      <c r="B408" s="86"/>
      <c r="C408" s="87"/>
      <c r="D408" s="35"/>
      <c r="E408" s="35"/>
      <c r="F408" s="35"/>
      <c r="G408" s="6"/>
      <c r="H408" s="87"/>
      <c r="I408" s="88"/>
      <c r="J408" s="35"/>
      <c r="K408" s="35"/>
      <c r="L408" s="89"/>
      <c r="M408" s="35"/>
    </row>
    <row r="409" spans="1:15">
      <c r="A409" s="35"/>
      <c r="B409" s="86"/>
      <c r="C409" s="87"/>
      <c r="D409" s="35"/>
      <c r="E409" s="35"/>
      <c r="F409" s="35"/>
      <c r="G409" s="6"/>
      <c r="H409" s="87"/>
      <c r="I409" s="88"/>
      <c r="J409" s="35"/>
      <c r="K409" s="35"/>
      <c r="L409" s="89"/>
      <c r="M409" s="35"/>
    </row>
    <row r="410" spans="1:15">
      <c r="A410" s="35"/>
      <c r="B410" s="86"/>
      <c r="C410" s="87"/>
      <c r="D410" s="35"/>
      <c r="E410" s="35"/>
      <c r="F410" s="35"/>
      <c r="G410" s="6"/>
      <c r="H410" s="87"/>
      <c r="I410" s="88"/>
      <c r="J410" s="35"/>
      <c r="K410" s="35"/>
      <c r="L410" s="89"/>
      <c r="M410" s="35"/>
    </row>
    <row r="411" spans="1:15">
      <c r="A411" s="35"/>
      <c r="B411" s="86"/>
      <c r="C411" s="87"/>
      <c r="D411" s="35"/>
      <c r="E411" s="35"/>
      <c r="F411" s="35"/>
      <c r="G411" s="6"/>
      <c r="H411" s="87"/>
      <c r="I411" s="88"/>
      <c r="J411" s="35"/>
      <c r="K411" s="35"/>
      <c r="L411" s="35"/>
      <c r="M411" s="35"/>
    </row>
    <row r="412" spans="1:15">
      <c r="A412" s="35"/>
      <c r="B412" s="86"/>
      <c r="C412" s="87"/>
      <c r="D412" s="35"/>
      <c r="E412" s="35"/>
      <c r="F412" s="35"/>
      <c r="G412" s="35"/>
      <c r="H412" s="87"/>
      <c r="I412" s="88"/>
      <c r="J412" s="35"/>
      <c r="K412" s="35"/>
      <c r="L412" s="35"/>
      <c r="M412" s="35"/>
    </row>
    <row r="413" spans="1:15">
      <c r="A413" s="35"/>
      <c r="B413" s="86"/>
      <c r="C413" s="87"/>
      <c r="D413" s="35"/>
      <c r="E413" s="35"/>
      <c r="F413" s="35"/>
      <c r="G413" s="35"/>
      <c r="H413" s="35"/>
      <c r="I413" s="35"/>
      <c r="J413" s="35"/>
      <c r="K413" s="35"/>
      <c r="L413" s="35"/>
      <c r="M413" s="35"/>
    </row>
    <row r="414" spans="1:15">
      <c r="A414" s="35"/>
      <c r="B414" s="86"/>
      <c r="C414" s="87"/>
      <c r="D414" s="35"/>
      <c r="E414" s="35"/>
      <c r="F414" s="35"/>
      <c r="G414" s="35"/>
      <c r="H414" s="35"/>
      <c r="I414" s="35"/>
      <c r="J414" s="35"/>
      <c r="K414" s="35"/>
      <c r="L414" s="35"/>
      <c r="M414" s="35"/>
    </row>
    <row r="415" spans="1:15">
      <c r="A415" s="35"/>
      <c r="B415" s="86"/>
      <c r="C415" s="87"/>
      <c r="D415" s="35"/>
      <c r="E415" s="35"/>
      <c r="F415" s="12"/>
      <c r="G415" s="6"/>
      <c r="H415" s="35"/>
      <c r="I415" s="35"/>
      <c r="J415" s="35"/>
      <c r="K415" s="35"/>
      <c r="L415" s="35"/>
      <c r="M415" s="35"/>
    </row>
    <row r="416" spans="1:15">
      <c r="A416" s="35"/>
      <c r="B416" s="86"/>
      <c r="C416" s="87"/>
      <c r="D416" s="35"/>
      <c r="E416" s="35"/>
      <c r="F416" s="35"/>
      <c r="G416" s="6"/>
      <c r="H416" s="87"/>
      <c r="I416" s="88"/>
      <c r="J416" s="35"/>
      <c r="K416" s="35"/>
      <c r="L416" s="35"/>
      <c r="M416" s="35"/>
    </row>
    <row r="417" spans="1:14">
      <c r="A417" s="35"/>
      <c r="B417" s="86"/>
      <c r="C417" s="87"/>
      <c r="D417" s="35"/>
      <c r="E417" s="35"/>
      <c r="F417" s="35"/>
      <c r="G417" s="6"/>
      <c r="H417" s="87"/>
      <c r="I417" s="88"/>
      <c r="J417" s="35"/>
      <c r="K417" s="35"/>
      <c r="L417" s="35"/>
      <c r="M417" s="35"/>
    </row>
    <row r="418" spans="1:14">
      <c r="A418" s="35"/>
      <c r="B418" s="86"/>
      <c r="C418" s="87"/>
      <c r="D418" s="35"/>
      <c r="E418" s="35"/>
      <c r="F418" s="35"/>
      <c r="G418" s="35"/>
      <c r="H418" s="87"/>
      <c r="I418" s="88"/>
      <c r="J418" s="35"/>
      <c r="K418" s="35"/>
      <c r="L418" s="35"/>
      <c r="M418" s="35"/>
    </row>
    <row r="419" spans="1:14">
      <c r="A419" s="35"/>
      <c r="B419" s="86"/>
      <c r="C419" s="87"/>
      <c r="D419" s="35"/>
      <c r="E419" s="35"/>
      <c r="F419" s="35"/>
      <c r="G419" s="35"/>
      <c r="H419" s="35"/>
      <c r="I419" s="35"/>
      <c r="J419" s="35"/>
      <c r="K419" s="35"/>
      <c r="L419" s="35"/>
      <c r="M419" s="35"/>
    </row>
    <row r="420" spans="1:14">
      <c r="A420" s="35"/>
      <c r="B420" s="86"/>
      <c r="C420" s="87"/>
      <c r="D420" s="35"/>
      <c r="E420" s="35"/>
      <c r="F420" s="35"/>
      <c r="G420" s="35"/>
      <c r="H420" s="35"/>
      <c r="I420" s="35"/>
      <c r="J420" s="35"/>
      <c r="K420" s="35"/>
      <c r="L420" s="35"/>
      <c r="M420" s="35"/>
    </row>
    <row r="421" spans="1:14">
      <c r="A421" s="35"/>
      <c r="B421" s="86"/>
      <c r="C421" s="87"/>
      <c r="D421" s="35"/>
      <c r="F421" s="8" t="s">
        <v>34</v>
      </c>
      <c r="G421"/>
    </row>
    <row r="422" spans="1:14">
      <c r="A422" s="35"/>
      <c r="B422" s="35"/>
      <c r="C422" s="87"/>
      <c r="D422" s="35"/>
      <c r="F422" s="11" t="s">
        <v>33</v>
      </c>
      <c r="G422" s="31" t="s">
        <v>31</v>
      </c>
      <c r="H422" s="16" t="s">
        <v>58</v>
      </c>
      <c r="I422" s="16" t="s">
        <v>59</v>
      </c>
    </row>
    <row r="423" spans="1:14">
      <c r="A423" s="35"/>
      <c r="B423" s="35"/>
      <c r="C423" s="35"/>
      <c r="D423" s="35"/>
      <c r="F423" s="11" t="s">
        <v>35</v>
      </c>
      <c r="G423" s="32" t="s">
        <v>37</v>
      </c>
      <c r="H423" s="41">
        <f>COUNTIF($M$11:$M$385,F423)</f>
        <v>148</v>
      </c>
      <c r="I423" s="42">
        <f>H423/H426</f>
        <v>0.39784946236559138</v>
      </c>
    </row>
    <row r="424" spans="1:14">
      <c r="A424" s="35"/>
      <c r="B424" s="35"/>
      <c r="C424" s="35"/>
      <c r="D424" s="35"/>
      <c r="F424" s="11" t="s">
        <v>36</v>
      </c>
      <c r="G424" s="32" t="s">
        <v>38</v>
      </c>
      <c r="H424" s="41">
        <f>COUNTIF($M$11:$M$385,F424)</f>
        <v>123</v>
      </c>
      <c r="I424" s="42">
        <f>H424/H426</f>
        <v>0.33064516129032256</v>
      </c>
    </row>
    <row r="425" spans="1:14">
      <c r="A425" s="35"/>
      <c r="B425" s="35"/>
      <c r="C425" s="35"/>
      <c r="D425" s="35"/>
      <c r="F425" s="11" t="s">
        <v>32</v>
      </c>
      <c r="G425" s="33" t="s">
        <v>57</v>
      </c>
      <c r="H425" s="41">
        <f>COUNTIF($M$11:$M$385,F425)</f>
        <v>101</v>
      </c>
      <c r="I425" s="42">
        <f>H425/H426</f>
        <v>0.271505376344086</v>
      </c>
    </row>
    <row r="426" spans="1:14">
      <c r="A426" s="35"/>
      <c r="B426" s="35"/>
      <c r="C426" s="35"/>
      <c r="D426" s="35"/>
      <c r="G426" s="1" t="s">
        <v>114</v>
      </c>
      <c r="H426" s="41">
        <f>SUM(H423:H425)</f>
        <v>372</v>
      </c>
      <c r="I426" s="42">
        <f>SUM(I423:I425)</f>
        <v>1</v>
      </c>
    </row>
    <row r="428" spans="1:14">
      <c r="A428" s="122"/>
      <c r="B428" s="122"/>
      <c r="C428" s="122"/>
      <c r="D428" s="122"/>
      <c r="E428" s="93"/>
      <c r="F428" s="94"/>
      <c r="G428" s="95"/>
      <c r="H428" s="94"/>
      <c r="I428" s="94"/>
      <c r="J428" s="94"/>
      <c r="K428" s="94"/>
      <c r="L428" s="94"/>
      <c r="M428" s="96"/>
      <c r="N428" s="27"/>
    </row>
    <row r="429" spans="1:14">
      <c r="A429" s="35"/>
      <c r="B429" s="35"/>
      <c r="C429" s="62"/>
      <c r="D429" s="89"/>
      <c r="E429" s="63"/>
      <c r="F429" s="40"/>
      <c r="G429" s="64"/>
      <c r="H429" s="40"/>
      <c r="I429" s="40"/>
      <c r="J429" s="40"/>
      <c r="K429" s="40"/>
      <c r="L429" s="40"/>
      <c r="M429" s="35"/>
    </row>
    <row r="430" spans="1:14">
      <c r="A430" s="91"/>
      <c r="B430" s="91"/>
      <c r="C430" s="35"/>
      <c r="D430" s="35"/>
      <c r="E430" s="35"/>
      <c r="F430" s="35"/>
      <c r="G430" s="35"/>
      <c r="H430" s="35"/>
      <c r="I430" s="35"/>
      <c r="J430" s="35"/>
      <c r="K430" s="83"/>
      <c r="L430" s="35"/>
      <c r="M430" s="6"/>
    </row>
    <row r="431" spans="1:14">
      <c r="A431" s="97"/>
      <c r="B431" s="97"/>
      <c r="C431" s="91"/>
      <c r="D431" s="98"/>
      <c r="E431" s="98"/>
      <c r="F431" s="99"/>
      <c r="G431" s="99"/>
      <c r="H431" s="99"/>
      <c r="I431" s="35"/>
      <c r="J431" s="35"/>
      <c r="K431" s="100"/>
      <c r="L431" s="96"/>
      <c r="M431" s="6"/>
    </row>
    <row r="432" spans="1:14">
      <c r="A432" s="97"/>
      <c r="B432" s="97"/>
      <c r="C432" s="101"/>
      <c r="D432" s="98"/>
      <c r="E432" s="98"/>
      <c r="F432" s="102"/>
      <c r="G432" s="102"/>
      <c r="H432" s="102"/>
      <c r="I432" s="35"/>
      <c r="J432" s="35"/>
      <c r="K432" s="35"/>
      <c r="L432" s="35"/>
      <c r="M432" s="6"/>
    </row>
    <row r="433" spans="1:13">
      <c r="A433" s="97"/>
      <c r="B433" s="97"/>
      <c r="C433" s="91"/>
      <c r="D433" s="98"/>
      <c r="E433" s="98"/>
      <c r="F433" s="103"/>
      <c r="G433" s="103"/>
      <c r="H433" s="103"/>
      <c r="I433" s="35"/>
      <c r="J433" s="35"/>
      <c r="K433" s="35"/>
      <c r="L433" s="35"/>
      <c r="M433" s="6"/>
    </row>
    <row r="434" spans="1:13">
      <c r="A434" s="123"/>
      <c r="B434" s="123"/>
      <c r="C434" s="123"/>
      <c r="D434" s="104"/>
      <c r="E434" s="104"/>
      <c r="F434" s="103"/>
      <c r="G434" s="87"/>
      <c r="H434" s="87"/>
      <c r="I434" s="35"/>
      <c r="J434" s="35"/>
      <c r="K434" s="35"/>
      <c r="L434" s="35"/>
      <c r="M434" s="6"/>
    </row>
    <row r="435" spans="1:13">
      <c r="A435" s="91"/>
      <c r="B435" s="91"/>
      <c r="C435" s="91"/>
      <c r="D435" s="105"/>
      <c r="E435" s="104"/>
      <c r="F435" s="103"/>
      <c r="G435" s="87"/>
      <c r="H435" s="87"/>
      <c r="I435" s="35"/>
      <c r="J435" s="35"/>
      <c r="K435" s="35"/>
      <c r="L435" s="35"/>
      <c r="M435" s="6"/>
    </row>
    <row r="436" spans="1:13">
      <c r="A436" s="106"/>
      <c r="B436" s="91"/>
      <c r="C436" s="91"/>
      <c r="D436" s="104"/>
      <c r="E436" s="104"/>
      <c r="F436" s="107"/>
      <c r="G436" s="87"/>
      <c r="H436" s="87"/>
      <c r="I436" s="35"/>
      <c r="J436" s="35"/>
      <c r="K436" s="35"/>
      <c r="L436" s="35"/>
      <c r="M436" s="6"/>
    </row>
    <row r="437" spans="1:13">
      <c r="A437" s="108"/>
      <c r="B437" s="91"/>
      <c r="C437" s="91"/>
      <c r="D437" s="104"/>
      <c r="E437" s="104"/>
      <c r="F437" s="103"/>
      <c r="G437" s="107"/>
      <c r="H437" s="87"/>
      <c r="I437" s="35"/>
      <c r="J437" s="35"/>
      <c r="K437" s="35"/>
      <c r="L437" s="35"/>
      <c r="M437" s="6"/>
    </row>
    <row r="438" spans="1:13">
      <c r="A438" s="91"/>
      <c r="B438" s="91"/>
      <c r="C438" s="35"/>
      <c r="D438" s="98"/>
      <c r="E438" s="98"/>
      <c r="F438" s="103"/>
      <c r="G438" s="102"/>
      <c r="H438" s="102"/>
      <c r="I438" s="35"/>
      <c r="J438" s="35"/>
      <c r="K438" s="35"/>
      <c r="L438" s="35"/>
      <c r="M438" s="6"/>
    </row>
    <row r="439" spans="1:13">
      <c r="A439" s="91"/>
      <c r="B439" s="91"/>
      <c r="C439" s="35"/>
      <c r="D439" s="98"/>
      <c r="E439" s="98"/>
      <c r="F439" s="103"/>
      <c r="G439" s="102"/>
      <c r="H439" s="102"/>
      <c r="I439" s="35"/>
      <c r="J439" s="35"/>
      <c r="K439" s="35"/>
      <c r="L439" s="35"/>
      <c r="M439" s="6"/>
    </row>
    <row r="440" spans="1:13">
      <c r="A440" s="91"/>
      <c r="B440" s="91"/>
      <c r="C440" s="35"/>
      <c r="D440" s="98"/>
      <c r="E440" s="98"/>
      <c r="F440" s="103"/>
      <c r="G440" s="102"/>
      <c r="H440" s="102"/>
      <c r="I440" s="35"/>
      <c r="J440" s="35"/>
      <c r="K440" s="35"/>
      <c r="L440" s="35"/>
      <c r="M440" s="6"/>
    </row>
    <row r="441" spans="1:13">
      <c r="A441" s="91"/>
      <c r="B441" s="91"/>
      <c r="C441" s="35"/>
      <c r="D441" s="98"/>
      <c r="E441" s="98"/>
      <c r="F441" s="103"/>
      <c r="G441" s="98"/>
      <c r="H441" s="98"/>
      <c r="I441" s="35"/>
      <c r="J441" s="35"/>
      <c r="K441" s="35"/>
      <c r="L441" s="35"/>
      <c r="M441" s="6"/>
    </row>
    <row r="442" spans="1:13">
      <c r="A442" s="91"/>
      <c r="B442" s="91"/>
      <c r="C442" s="35"/>
      <c r="D442" s="87"/>
      <c r="E442" s="87"/>
      <c r="F442" s="103"/>
      <c r="G442" s="87"/>
      <c r="H442" s="87"/>
      <c r="I442" s="35"/>
      <c r="J442" s="35"/>
      <c r="K442" s="35"/>
      <c r="L442" s="35"/>
      <c r="M442" s="6"/>
    </row>
    <row r="443" spans="1:13">
      <c r="A443" s="92"/>
      <c r="B443" s="92"/>
      <c r="C443" s="35"/>
      <c r="D443" s="35"/>
      <c r="E443" s="35"/>
      <c r="F443" s="109"/>
      <c r="G443" s="35"/>
      <c r="H443" s="35"/>
      <c r="I443" s="35"/>
      <c r="J443" s="35"/>
      <c r="K443" s="35"/>
      <c r="L443" s="35"/>
      <c r="M443" s="6"/>
    </row>
    <row r="444" spans="1:13">
      <c r="A444" s="35"/>
      <c r="B444" s="35"/>
      <c r="C444" s="35"/>
      <c r="D444" s="35"/>
      <c r="E444" s="35"/>
      <c r="F444" s="35"/>
      <c r="G444" s="35"/>
      <c r="H444" s="35"/>
      <c r="I444" s="35"/>
      <c r="J444" s="35"/>
      <c r="K444" s="35"/>
      <c r="L444" s="35"/>
      <c r="M444" s="35"/>
    </row>
    <row r="445" spans="1:13">
      <c r="A445" s="35"/>
      <c r="B445" s="35"/>
      <c r="C445" s="35"/>
      <c r="D445" s="35"/>
      <c r="E445" s="35"/>
      <c r="F445" s="35"/>
      <c r="G445" s="35"/>
      <c r="H445" s="35"/>
      <c r="I445" s="35"/>
      <c r="J445" s="35"/>
      <c r="K445" s="35"/>
      <c r="L445" s="35"/>
      <c r="M445" s="35"/>
    </row>
    <row r="446" spans="1:13">
      <c r="A446" s="35"/>
      <c r="B446" s="35"/>
      <c r="C446" s="35"/>
      <c r="D446" s="35"/>
      <c r="E446" s="35"/>
      <c r="F446" s="35"/>
      <c r="G446" s="35"/>
      <c r="H446" s="35"/>
      <c r="I446" s="35"/>
      <c r="J446" s="35"/>
      <c r="K446" s="35"/>
      <c r="L446" s="35"/>
      <c r="M446" s="35"/>
    </row>
    <row r="447" spans="1:13">
      <c r="A447" s="35"/>
      <c r="B447" s="35"/>
      <c r="C447" s="35"/>
      <c r="D447" s="35"/>
      <c r="E447" s="35"/>
      <c r="F447" s="35"/>
      <c r="G447" s="35"/>
      <c r="H447" s="35"/>
      <c r="I447" s="35"/>
      <c r="J447" s="35"/>
      <c r="K447" s="35"/>
      <c r="L447" s="35"/>
      <c r="M447" s="35"/>
    </row>
    <row r="448" spans="1:13">
      <c r="A448" s="35"/>
      <c r="B448" s="35"/>
      <c r="C448" s="35"/>
      <c r="D448" s="35"/>
      <c r="E448" s="35"/>
      <c r="F448" s="35"/>
      <c r="G448" s="35"/>
      <c r="H448" s="35"/>
      <c r="I448" s="35"/>
      <c r="J448" s="35"/>
      <c r="K448" s="35"/>
      <c r="L448" s="35"/>
      <c r="M448" s="35"/>
    </row>
    <row r="449" spans="1:13">
      <c r="A449" s="35"/>
      <c r="B449" s="35"/>
      <c r="C449" s="35"/>
      <c r="D449" s="35"/>
      <c r="E449" s="35"/>
      <c r="F449" s="35"/>
      <c r="G449" s="35"/>
      <c r="H449" s="35"/>
      <c r="I449" s="35"/>
      <c r="J449" s="35"/>
      <c r="K449" s="35"/>
      <c r="L449" s="35"/>
      <c r="M449" s="35"/>
    </row>
    <row r="450" spans="1:13">
      <c r="A450" s="35"/>
      <c r="B450" s="35"/>
      <c r="C450" s="35"/>
      <c r="D450" s="35"/>
      <c r="E450" s="35"/>
      <c r="F450" s="35"/>
      <c r="G450" s="35"/>
      <c r="H450" s="35"/>
      <c r="I450" s="35"/>
      <c r="J450" s="35"/>
      <c r="K450" s="35"/>
      <c r="L450" s="35"/>
      <c r="M450" s="35"/>
    </row>
    <row r="451" spans="1:13">
      <c r="A451" s="35"/>
      <c r="B451" s="35"/>
      <c r="C451" s="35"/>
      <c r="D451" s="35"/>
      <c r="E451" s="35"/>
      <c r="F451" s="35"/>
      <c r="G451" s="35"/>
      <c r="H451" s="35"/>
      <c r="I451" s="35"/>
      <c r="J451" s="35"/>
      <c r="K451" s="35"/>
      <c r="L451" s="35"/>
      <c r="M451" s="35"/>
    </row>
    <row r="467" spans="2:7">
      <c r="B467" s="35"/>
      <c r="C467" s="35"/>
      <c r="D467" s="35"/>
      <c r="E467" s="35"/>
      <c r="F467" s="35"/>
      <c r="G467" s="35"/>
    </row>
    <row r="468" spans="2:7">
      <c r="B468" s="35"/>
      <c r="C468" s="35"/>
      <c r="D468" s="35"/>
      <c r="E468" s="35"/>
      <c r="F468" s="35"/>
      <c r="G468" s="35"/>
    </row>
    <row r="469" spans="2:7">
      <c r="B469" s="35"/>
      <c r="C469" s="35"/>
      <c r="D469" s="35"/>
      <c r="E469" s="35"/>
      <c r="F469" s="35"/>
      <c r="G469" s="35"/>
    </row>
    <row r="470" spans="2:7">
      <c r="B470" s="35"/>
      <c r="C470" s="35"/>
      <c r="D470" s="35"/>
      <c r="E470" s="35"/>
      <c r="F470" s="35"/>
      <c r="G470" s="35"/>
    </row>
    <row r="471" spans="2:7">
      <c r="B471" s="35"/>
      <c r="C471" s="35"/>
      <c r="D471" s="35"/>
      <c r="E471" s="35"/>
      <c r="F471" s="35"/>
      <c r="G471" s="35"/>
    </row>
    <row r="472" spans="2:7">
      <c r="B472" s="35"/>
      <c r="C472" s="35"/>
      <c r="D472" s="35"/>
      <c r="E472" s="35"/>
      <c r="F472" s="35"/>
      <c r="G472" s="35"/>
    </row>
    <row r="473" spans="2:7">
      <c r="B473" s="35"/>
      <c r="C473" s="35"/>
      <c r="D473" s="35"/>
      <c r="E473" s="35"/>
      <c r="F473" s="35"/>
      <c r="G473" s="35"/>
    </row>
    <row r="474" spans="2:7">
      <c r="B474" s="35"/>
      <c r="C474" s="35"/>
      <c r="D474" s="35"/>
      <c r="E474" s="35"/>
      <c r="F474" s="35"/>
      <c r="G474" s="35"/>
    </row>
    <row r="475" spans="2:7">
      <c r="B475" s="35"/>
      <c r="C475" s="35"/>
      <c r="D475" s="35"/>
      <c r="E475" s="35"/>
      <c r="F475" s="35"/>
      <c r="G475" s="35"/>
    </row>
    <row r="476" spans="2:7">
      <c r="B476" s="35"/>
      <c r="C476" s="35"/>
      <c r="D476" s="35"/>
      <c r="E476" s="35"/>
      <c r="F476" s="35"/>
      <c r="G476" s="35"/>
    </row>
    <row r="477" spans="2:7">
      <c r="B477" s="35"/>
      <c r="C477" s="35"/>
      <c r="D477" s="35"/>
      <c r="E477" s="35"/>
      <c r="F477" s="35"/>
      <c r="G477" s="35"/>
    </row>
    <row r="478" spans="2:7">
      <c r="B478" s="35"/>
      <c r="C478" s="35"/>
      <c r="D478" s="35"/>
      <c r="E478" s="35"/>
      <c r="F478" s="35"/>
      <c r="G478" s="35"/>
    </row>
    <row r="479" spans="2:7">
      <c r="B479" s="35"/>
      <c r="C479" s="35"/>
      <c r="D479" s="35"/>
      <c r="E479" s="35"/>
      <c r="F479" s="35"/>
      <c r="G479" s="35"/>
    </row>
    <row r="480" spans="2:7">
      <c r="B480" s="35"/>
      <c r="C480" s="35"/>
      <c r="D480" s="35"/>
      <c r="E480" s="35"/>
      <c r="F480" s="35"/>
      <c r="G480" s="35"/>
    </row>
    <row r="481" spans="2:7">
      <c r="B481" s="35"/>
      <c r="C481" s="35"/>
      <c r="D481" s="35"/>
      <c r="E481" s="35"/>
      <c r="F481" s="35"/>
      <c r="G481" s="35"/>
    </row>
    <row r="482" spans="2:7">
      <c r="B482" s="35"/>
      <c r="C482" s="35"/>
      <c r="D482" s="35"/>
      <c r="E482" s="35"/>
      <c r="F482" s="35"/>
      <c r="G482" s="35"/>
    </row>
    <row r="483" spans="2:7">
      <c r="B483" s="35"/>
      <c r="C483" s="35"/>
      <c r="D483" s="35"/>
      <c r="E483" s="35"/>
      <c r="F483" s="35"/>
      <c r="G483" s="35"/>
    </row>
    <row r="484" spans="2:7">
      <c r="B484" s="35"/>
      <c r="C484" s="35"/>
      <c r="D484" s="35"/>
      <c r="E484" s="35"/>
      <c r="F484" s="35"/>
      <c r="G484" s="35"/>
    </row>
    <row r="485" spans="2:7">
      <c r="B485" s="35"/>
      <c r="C485" s="35"/>
      <c r="D485" s="35"/>
      <c r="E485" s="35"/>
      <c r="F485" s="35"/>
      <c r="G485" s="35"/>
    </row>
    <row r="486" spans="2:7">
      <c r="B486" s="35"/>
      <c r="C486" s="35"/>
      <c r="D486" s="35"/>
      <c r="E486" s="35"/>
      <c r="F486" s="35"/>
      <c r="G486" s="35"/>
    </row>
    <row r="487" spans="2:7">
      <c r="B487" s="35"/>
      <c r="C487" s="35"/>
      <c r="D487" s="35"/>
      <c r="E487" s="35"/>
      <c r="F487" s="35"/>
      <c r="G487" s="35"/>
    </row>
    <row r="488" spans="2:7">
      <c r="B488" s="35"/>
      <c r="C488" s="35"/>
      <c r="D488" s="35"/>
      <c r="E488" s="35"/>
      <c r="F488" s="35"/>
      <c r="G488" s="35"/>
    </row>
    <row r="489" spans="2:7">
      <c r="B489" s="35"/>
      <c r="C489" s="35"/>
      <c r="D489" s="35"/>
      <c r="E489" s="35"/>
      <c r="F489" s="35"/>
      <c r="G489" s="35"/>
    </row>
    <row r="490" spans="2:7">
      <c r="B490" s="35"/>
      <c r="C490" s="35"/>
      <c r="D490" s="35"/>
      <c r="E490" s="35"/>
      <c r="F490" s="35"/>
      <c r="G490" s="35"/>
    </row>
    <row r="491" spans="2:7">
      <c r="B491" s="35"/>
      <c r="C491" s="35"/>
      <c r="D491" s="35"/>
      <c r="E491" s="35"/>
      <c r="F491" s="35"/>
      <c r="G491" s="35"/>
    </row>
    <row r="492" spans="2:7">
      <c r="B492" s="35"/>
      <c r="C492" s="35"/>
      <c r="D492" s="35"/>
      <c r="E492" s="35"/>
      <c r="F492" s="35"/>
      <c r="G492" s="35"/>
    </row>
    <row r="493" spans="2:7">
      <c r="B493" s="35"/>
      <c r="C493" s="35"/>
      <c r="D493" s="35"/>
      <c r="E493" s="35"/>
      <c r="F493" s="35"/>
      <c r="G493" s="35"/>
    </row>
    <row r="494" spans="2:7">
      <c r="B494" s="35"/>
      <c r="C494" s="35"/>
      <c r="D494" s="35"/>
      <c r="E494" s="35"/>
      <c r="F494" s="35"/>
      <c r="G494" s="35"/>
    </row>
    <row r="495" spans="2:7">
      <c r="B495" s="35"/>
      <c r="C495" s="35"/>
      <c r="D495" s="35"/>
      <c r="E495" s="35"/>
      <c r="F495" s="35"/>
      <c r="G495" s="35"/>
    </row>
    <row r="496" spans="2:7">
      <c r="B496" s="35"/>
      <c r="C496" s="35"/>
      <c r="D496" s="35"/>
      <c r="E496" s="35"/>
      <c r="F496" s="35"/>
      <c r="G496" s="35"/>
    </row>
    <row r="497" spans="2:7">
      <c r="B497" s="35"/>
      <c r="C497" s="35"/>
      <c r="D497" s="35"/>
      <c r="E497" s="35"/>
      <c r="F497" s="35"/>
      <c r="G497" s="35"/>
    </row>
    <row r="498" spans="2:7">
      <c r="B498" s="35"/>
      <c r="C498" s="35"/>
      <c r="D498" s="35"/>
      <c r="E498" s="35"/>
      <c r="F498" s="35"/>
      <c r="G498" s="35"/>
    </row>
    <row r="499" spans="2:7">
      <c r="B499" s="35"/>
      <c r="C499" s="35"/>
      <c r="D499" s="35"/>
      <c r="E499" s="35"/>
      <c r="F499" s="35"/>
      <c r="G499" s="35"/>
    </row>
    <row r="500" spans="2:7">
      <c r="B500" s="35"/>
      <c r="C500" s="35"/>
      <c r="D500" s="35"/>
      <c r="E500" s="35"/>
      <c r="F500" s="35"/>
      <c r="G500" s="35"/>
    </row>
    <row r="501" spans="2:7">
      <c r="B501" s="35"/>
      <c r="C501" s="35"/>
      <c r="D501" s="35"/>
      <c r="E501" s="35"/>
      <c r="F501" s="35"/>
      <c r="G501" s="35"/>
    </row>
    <row r="502" spans="2:7">
      <c r="B502" s="35"/>
      <c r="C502" s="35"/>
      <c r="D502" s="35"/>
      <c r="E502" s="35"/>
      <c r="F502" s="35"/>
      <c r="G502" s="35"/>
    </row>
    <row r="503" spans="2:7">
      <c r="B503" s="35"/>
      <c r="C503" s="35"/>
      <c r="D503" s="35"/>
      <c r="E503" s="35"/>
      <c r="F503" s="35"/>
      <c r="G503" s="35"/>
    </row>
    <row r="504" spans="2:7">
      <c r="B504" s="35"/>
      <c r="C504" s="35"/>
      <c r="D504" s="35"/>
      <c r="E504" s="35"/>
      <c r="F504" s="35"/>
      <c r="G504" s="35"/>
    </row>
    <row r="505" spans="2:7">
      <c r="B505" s="35"/>
      <c r="C505" s="35"/>
      <c r="D505" s="35"/>
      <c r="E505" s="35"/>
      <c r="F505" s="35"/>
      <c r="G505" s="35"/>
    </row>
    <row r="506" spans="2:7">
      <c r="B506" s="35"/>
      <c r="C506" s="35"/>
      <c r="D506" s="35"/>
      <c r="E506" s="35"/>
      <c r="F506" s="35"/>
      <c r="G506" s="35"/>
    </row>
    <row r="507" spans="2:7">
      <c r="B507" s="35"/>
      <c r="C507" s="35"/>
      <c r="D507" s="35"/>
      <c r="E507" s="35"/>
      <c r="F507" s="35"/>
      <c r="G507" s="35"/>
    </row>
    <row r="508" spans="2:7">
      <c r="B508" s="35"/>
      <c r="C508" s="35"/>
      <c r="D508" s="35"/>
      <c r="E508" s="35"/>
      <c r="F508" s="35"/>
      <c r="G508" s="35"/>
    </row>
    <row r="509" spans="2:7">
      <c r="B509" s="35"/>
      <c r="C509" s="35"/>
      <c r="D509" s="35"/>
      <c r="E509" s="35"/>
      <c r="F509" s="35"/>
      <c r="G509" s="35"/>
    </row>
    <row r="510" spans="2:7">
      <c r="B510" s="35"/>
      <c r="C510" s="35"/>
      <c r="D510" s="35"/>
      <c r="E510" s="35"/>
      <c r="F510" s="35"/>
      <c r="G510" s="35"/>
    </row>
    <row r="511" spans="2:7">
      <c r="B511" s="35"/>
      <c r="C511" s="35"/>
      <c r="D511" s="35"/>
      <c r="E511" s="35"/>
      <c r="F511" s="35"/>
      <c r="G511" s="35"/>
    </row>
    <row r="512" spans="2:7">
      <c r="B512" s="35"/>
      <c r="C512" s="35"/>
      <c r="D512" s="35"/>
      <c r="E512" s="35"/>
      <c r="F512" s="35"/>
      <c r="G512" s="35"/>
    </row>
    <row r="513" spans="2:7">
      <c r="B513" s="35"/>
      <c r="C513" s="35"/>
      <c r="D513" s="35"/>
      <c r="E513" s="35"/>
      <c r="F513" s="35"/>
      <c r="G513" s="35"/>
    </row>
    <row r="514" spans="2:7">
      <c r="B514" s="35"/>
      <c r="C514" s="35"/>
      <c r="D514" s="35"/>
      <c r="E514" s="35"/>
      <c r="F514" s="35"/>
      <c r="G514" s="35"/>
    </row>
    <row r="515" spans="2:7">
      <c r="B515" s="35"/>
      <c r="C515" s="35"/>
      <c r="D515" s="35"/>
      <c r="E515" s="35"/>
      <c r="F515" s="35"/>
      <c r="G515" s="35"/>
    </row>
    <row r="516" spans="2:7">
      <c r="B516" s="35"/>
      <c r="C516" s="35"/>
      <c r="D516" s="35"/>
      <c r="E516" s="35"/>
      <c r="F516" s="35"/>
      <c r="G516" s="35"/>
    </row>
    <row r="517" spans="2:7">
      <c r="B517" s="35"/>
      <c r="C517" s="35"/>
      <c r="D517" s="35"/>
      <c r="E517" s="35"/>
      <c r="F517" s="35"/>
      <c r="G517" s="35"/>
    </row>
    <row r="518" spans="2:7">
      <c r="B518" s="35"/>
      <c r="C518" s="35"/>
      <c r="D518" s="35"/>
      <c r="E518" s="35"/>
      <c r="F518" s="35"/>
      <c r="G518" s="35"/>
    </row>
    <row r="519" spans="2:7">
      <c r="B519" s="35"/>
      <c r="C519" s="35"/>
      <c r="D519" s="35"/>
      <c r="E519" s="35"/>
      <c r="F519" s="35"/>
      <c r="G519" s="35"/>
    </row>
    <row r="520" spans="2:7">
      <c r="B520" s="35"/>
      <c r="C520" s="35"/>
      <c r="D520" s="35"/>
      <c r="E520" s="35"/>
      <c r="F520" s="35"/>
      <c r="G520" s="35"/>
    </row>
    <row r="521" spans="2:7">
      <c r="B521" s="35"/>
      <c r="C521" s="35"/>
      <c r="D521" s="35"/>
      <c r="E521" s="35"/>
      <c r="F521" s="35"/>
      <c r="G521" s="35"/>
    </row>
    <row r="522" spans="2:7">
      <c r="B522" s="35"/>
      <c r="C522" s="35"/>
      <c r="D522" s="35"/>
      <c r="E522" s="35"/>
      <c r="F522" s="35"/>
      <c r="G522" s="35"/>
    </row>
    <row r="523" spans="2:7">
      <c r="B523" s="35"/>
      <c r="C523" s="35"/>
      <c r="D523" s="35"/>
      <c r="E523" s="35"/>
      <c r="F523" s="35"/>
      <c r="G523" s="35"/>
    </row>
    <row r="524" spans="2:7">
      <c r="B524" s="35"/>
      <c r="C524" s="35"/>
      <c r="D524" s="35"/>
      <c r="E524" s="35"/>
      <c r="F524" s="35"/>
      <c r="G524" s="35"/>
    </row>
    <row r="525" spans="2:7">
      <c r="B525" s="35"/>
      <c r="C525" s="35"/>
      <c r="D525" s="35"/>
      <c r="E525" s="35"/>
      <c r="F525" s="35"/>
      <c r="G525" s="35"/>
    </row>
    <row r="526" spans="2:7">
      <c r="B526" s="35"/>
      <c r="C526" s="35"/>
      <c r="D526" s="35"/>
      <c r="E526" s="35"/>
      <c r="F526" s="35"/>
      <c r="G526" s="35"/>
    </row>
    <row r="527" spans="2:7">
      <c r="B527" s="35"/>
      <c r="C527" s="35"/>
      <c r="D527" s="35"/>
      <c r="E527" s="35"/>
      <c r="F527" s="35"/>
      <c r="G527" s="35"/>
    </row>
    <row r="528" spans="2:7">
      <c r="B528" s="35"/>
      <c r="C528" s="35"/>
      <c r="D528" s="35"/>
      <c r="E528" s="35"/>
      <c r="F528" s="35"/>
      <c r="G528" s="35"/>
    </row>
    <row r="529" spans="2:7">
      <c r="B529" s="35"/>
      <c r="C529" s="35"/>
      <c r="D529" s="35"/>
      <c r="E529" s="35"/>
      <c r="F529" s="35"/>
      <c r="G529" s="35"/>
    </row>
    <row r="530" spans="2:7">
      <c r="B530" s="35"/>
      <c r="C530" s="35"/>
      <c r="D530" s="35"/>
      <c r="E530" s="35"/>
      <c r="F530" s="35"/>
      <c r="G530" s="35"/>
    </row>
    <row r="531" spans="2:7">
      <c r="B531" s="35"/>
      <c r="C531" s="35"/>
      <c r="D531" s="35"/>
      <c r="E531" s="35"/>
      <c r="F531" s="35"/>
      <c r="G531" s="35"/>
    </row>
    <row r="532" spans="2:7">
      <c r="B532" s="35"/>
      <c r="C532" s="35"/>
      <c r="D532" s="35"/>
      <c r="E532" s="35"/>
      <c r="F532" s="35"/>
      <c r="G532" s="35"/>
    </row>
    <row r="533" spans="2:7">
      <c r="B533" s="35"/>
      <c r="C533" s="35"/>
      <c r="D533" s="35"/>
      <c r="E533" s="35"/>
      <c r="F533" s="35"/>
      <c r="G533" s="35"/>
    </row>
    <row r="534" spans="2:7">
      <c r="B534" s="35"/>
      <c r="C534" s="35"/>
      <c r="D534" s="35"/>
      <c r="E534" s="35"/>
      <c r="F534" s="35"/>
      <c r="G534" s="35"/>
    </row>
    <row r="535" spans="2:7">
      <c r="B535" s="35"/>
      <c r="C535" s="35"/>
      <c r="D535" s="35"/>
      <c r="E535" s="35"/>
      <c r="F535" s="35"/>
      <c r="G535" s="35"/>
    </row>
    <row r="536" spans="2:7">
      <c r="B536" s="35"/>
      <c r="C536" s="35"/>
      <c r="D536" s="35"/>
      <c r="E536" s="35"/>
      <c r="F536" s="35"/>
      <c r="G536" s="35"/>
    </row>
    <row r="537" spans="2:7">
      <c r="B537" s="35"/>
      <c r="C537" s="35"/>
      <c r="D537" s="35"/>
      <c r="E537" s="35"/>
      <c r="F537" s="35"/>
      <c r="G537" s="35"/>
    </row>
    <row r="538" spans="2:7">
      <c r="B538" s="35"/>
      <c r="C538" s="35"/>
      <c r="D538" s="35"/>
      <c r="E538" s="35"/>
      <c r="F538" s="35"/>
      <c r="G538" s="35"/>
    </row>
    <row r="539" spans="2:7">
      <c r="B539" s="35"/>
      <c r="C539" s="35"/>
      <c r="D539" s="35"/>
      <c r="E539" s="35"/>
      <c r="F539" s="35"/>
      <c r="G539" s="35"/>
    </row>
    <row r="540" spans="2:7">
      <c r="B540" s="35"/>
      <c r="C540" s="35"/>
      <c r="D540" s="35"/>
      <c r="E540" s="35"/>
      <c r="F540" s="35"/>
      <c r="G540" s="35"/>
    </row>
    <row r="541" spans="2:7">
      <c r="B541" s="35"/>
      <c r="C541" s="35"/>
      <c r="D541" s="35"/>
      <c r="E541" s="35"/>
      <c r="F541" s="35"/>
      <c r="G541" s="35"/>
    </row>
    <row r="542" spans="2:7">
      <c r="B542" s="35"/>
      <c r="C542" s="35"/>
      <c r="D542" s="35"/>
      <c r="E542" s="35"/>
      <c r="F542" s="35"/>
      <c r="G542" s="35"/>
    </row>
    <row r="543" spans="2:7">
      <c r="B543" s="35"/>
      <c r="C543" s="35"/>
      <c r="D543" s="35"/>
      <c r="E543" s="35"/>
      <c r="F543" s="35"/>
      <c r="G543" s="35"/>
    </row>
    <row r="544" spans="2:7">
      <c r="B544" s="35"/>
      <c r="C544" s="35"/>
      <c r="D544" s="35"/>
      <c r="E544" s="35"/>
      <c r="F544" s="35"/>
      <c r="G544" s="35"/>
    </row>
    <row r="545" spans="2:7">
      <c r="B545" s="35"/>
      <c r="C545" s="35"/>
      <c r="D545" s="35"/>
      <c r="E545" s="35"/>
      <c r="F545" s="35"/>
      <c r="G545" s="35"/>
    </row>
    <row r="546" spans="2:7">
      <c r="B546" s="35"/>
      <c r="C546" s="35"/>
      <c r="D546" s="35"/>
      <c r="E546" s="35"/>
      <c r="F546" s="35"/>
      <c r="G546" s="35"/>
    </row>
    <row r="547" spans="2:7">
      <c r="B547" s="35"/>
      <c r="C547" s="35"/>
      <c r="D547" s="35"/>
      <c r="E547" s="35"/>
      <c r="F547" s="35"/>
      <c r="G547" s="35"/>
    </row>
    <row r="548" spans="2:7">
      <c r="B548" s="35"/>
      <c r="C548" s="35"/>
      <c r="D548" s="35"/>
      <c r="E548" s="35"/>
      <c r="F548" s="35"/>
      <c r="G548" s="35"/>
    </row>
    <row r="549" spans="2:7">
      <c r="B549" s="35"/>
      <c r="C549" s="35"/>
      <c r="D549" s="35"/>
      <c r="E549" s="35"/>
      <c r="F549" s="35"/>
      <c r="G549" s="35"/>
    </row>
    <row r="550" spans="2:7">
      <c r="B550" s="35"/>
      <c r="C550" s="35"/>
      <c r="D550" s="35"/>
      <c r="E550" s="35"/>
      <c r="F550" s="35"/>
      <c r="G550" s="35"/>
    </row>
    <row r="551" spans="2:7">
      <c r="B551" s="35"/>
      <c r="C551" s="35"/>
      <c r="D551" s="35"/>
      <c r="E551" s="35"/>
      <c r="F551" s="35"/>
      <c r="G551" s="35"/>
    </row>
    <row r="552" spans="2:7">
      <c r="B552" s="35"/>
      <c r="C552" s="35"/>
      <c r="D552" s="35"/>
      <c r="E552" s="35"/>
      <c r="F552" s="35"/>
      <c r="G552" s="35"/>
    </row>
    <row r="553" spans="2:7">
      <c r="B553" s="35"/>
      <c r="C553" s="35"/>
      <c r="D553" s="35"/>
      <c r="E553" s="35"/>
      <c r="F553" s="35"/>
      <c r="G553" s="35"/>
    </row>
    <row r="554" spans="2:7">
      <c r="B554" s="35"/>
      <c r="C554" s="35"/>
      <c r="D554" s="35"/>
      <c r="E554" s="35"/>
      <c r="F554" s="35"/>
      <c r="G554" s="35"/>
    </row>
    <row r="555" spans="2:7">
      <c r="B555" s="35"/>
      <c r="C555" s="35"/>
      <c r="D555" s="35"/>
      <c r="E555" s="35"/>
      <c r="F555" s="35"/>
      <c r="G555" s="35"/>
    </row>
    <row r="556" spans="2:7">
      <c r="B556" s="35"/>
      <c r="C556" s="35"/>
      <c r="D556" s="35"/>
      <c r="E556" s="35"/>
      <c r="F556" s="35"/>
      <c r="G556" s="35"/>
    </row>
    <row r="557" spans="2:7">
      <c r="B557" s="35"/>
      <c r="C557" s="35"/>
      <c r="D557" s="35"/>
      <c r="E557" s="35"/>
      <c r="F557" s="35"/>
      <c r="G557" s="35"/>
    </row>
    <row r="558" spans="2:7">
      <c r="B558" s="35"/>
      <c r="C558" s="35"/>
      <c r="D558" s="35"/>
      <c r="E558" s="35"/>
      <c r="F558" s="35"/>
      <c r="G558" s="35"/>
    </row>
    <row r="559" spans="2:7">
      <c r="B559" s="35"/>
      <c r="C559" s="35"/>
      <c r="D559" s="35"/>
      <c r="E559" s="35"/>
      <c r="F559" s="35"/>
      <c r="G559" s="35"/>
    </row>
    <row r="560" spans="2:7">
      <c r="B560" s="35"/>
      <c r="C560" s="35"/>
      <c r="D560" s="35"/>
      <c r="E560" s="35"/>
      <c r="F560" s="35"/>
      <c r="G560" s="35"/>
    </row>
    <row r="561" spans="2:7">
      <c r="B561" s="35"/>
      <c r="C561" s="35"/>
      <c r="D561" s="35"/>
      <c r="E561" s="35"/>
      <c r="F561" s="35"/>
      <c r="G561" s="35"/>
    </row>
    <row r="562" spans="2:7">
      <c r="B562" s="35"/>
      <c r="C562" s="35"/>
      <c r="D562" s="35"/>
      <c r="E562" s="35"/>
      <c r="F562" s="35"/>
      <c r="G562" s="35"/>
    </row>
    <row r="563" spans="2:7">
      <c r="B563" s="35"/>
      <c r="C563" s="35"/>
      <c r="D563" s="35"/>
      <c r="E563" s="35"/>
      <c r="F563" s="35"/>
      <c r="G563" s="35"/>
    </row>
    <row r="564" spans="2:7">
      <c r="B564" s="35"/>
      <c r="C564" s="35"/>
      <c r="D564" s="35"/>
      <c r="E564" s="35"/>
      <c r="F564" s="35"/>
      <c r="G564" s="35"/>
    </row>
    <row r="565" spans="2:7">
      <c r="B565" s="35"/>
      <c r="C565" s="35"/>
      <c r="D565" s="35"/>
      <c r="E565" s="35"/>
      <c r="F565" s="35"/>
      <c r="G565" s="35"/>
    </row>
    <row r="566" spans="2:7">
      <c r="B566" s="35"/>
      <c r="C566" s="35"/>
      <c r="D566" s="35"/>
      <c r="E566" s="35"/>
      <c r="F566" s="35"/>
      <c r="G566" s="35"/>
    </row>
    <row r="567" spans="2:7">
      <c r="B567" s="35"/>
      <c r="C567" s="35"/>
      <c r="D567" s="35"/>
      <c r="E567" s="35"/>
      <c r="F567" s="35"/>
      <c r="G567" s="35"/>
    </row>
    <row r="568" spans="2:7">
      <c r="B568" s="35"/>
      <c r="C568" s="35"/>
      <c r="D568" s="35"/>
      <c r="E568" s="35"/>
      <c r="F568" s="35"/>
      <c r="G568" s="35"/>
    </row>
    <row r="569" spans="2:7">
      <c r="B569" s="35"/>
      <c r="C569" s="35"/>
      <c r="D569" s="35"/>
      <c r="E569" s="35"/>
      <c r="F569" s="35"/>
      <c r="G569" s="35"/>
    </row>
    <row r="570" spans="2:7">
      <c r="B570" s="35"/>
      <c r="C570" s="35"/>
      <c r="D570" s="35"/>
      <c r="E570" s="35"/>
      <c r="F570" s="35"/>
      <c r="G570" s="35"/>
    </row>
    <row r="571" spans="2:7">
      <c r="B571" s="35"/>
      <c r="C571" s="35"/>
      <c r="D571" s="35"/>
      <c r="E571" s="35"/>
      <c r="F571" s="35"/>
      <c r="G571" s="35"/>
    </row>
    <row r="572" spans="2:7">
      <c r="B572" s="35"/>
      <c r="C572" s="35"/>
      <c r="D572" s="35"/>
      <c r="E572" s="35"/>
      <c r="F572" s="35"/>
      <c r="G572" s="35"/>
    </row>
    <row r="573" spans="2:7">
      <c r="B573" s="35"/>
      <c r="C573" s="35"/>
      <c r="D573" s="35"/>
      <c r="E573" s="35"/>
      <c r="F573" s="35"/>
      <c r="G573" s="35"/>
    </row>
    <row r="574" spans="2:7">
      <c r="B574" s="35"/>
      <c r="C574" s="35"/>
      <c r="D574" s="35"/>
      <c r="E574" s="35"/>
      <c r="F574" s="35"/>
      <c r="G574" s="35"/>
    </row>
    <row r="575" spans="2:7">
      <c r="B575" s="35"/>
      <c r="C575" s="35"/>
      <c r="D575" s="35"/>
      <c r="E575" s="35"/>
      <c r="F575" s="35"/>
      <c r="G575" s="35"/>
    </row>
    <row r="576" spans="2:7">
      <c r="B576" s="35"/>
      <c r="C576" s="35"/>
      <c r="D576" s="35"/>
      <c r="E576" s="35"/>
      <c r="F576" s="35"/>
      <c r="G576" s="35"/>
    </row>
    <row r="577" spans="2:7">
      <c r="B577" s="35"/>
      <c r="C577" s="35"/>
      <c r="D577" s="35"/>
      <c r="E577" s="35"/>
      <c r="F577" s="35"/>
      <c r="G577" s="35"/>
    </row>
    <row r="578" spans="2:7">
      <c r="B578" s="35"/>
      <c r="C578" s="35"/>
      <c r="D578" s="35"/>
      <c r="E578" s="35"/>
      <c r="F578" s="35"/>
      <c r="G578" s="35"/>
    </row>
    <row r="579" spans="2:7">
      <c r="B579" s="35"/>
      <c r="C579" s="35"/>
      <c r="D579" s="35"/>
      <c r="E579" s="35"/>
      <c r="F579" s="35"/>
      <c r="G579" s="35"/>
    </row>
    <row r="580" spans="2:7">
      <c r="B580" s="35"/>
      <c r="C580" s="35"/>
      <c r="D580" s="35"/>
      <c r="E580" s="35"/>
      <c r="F580" s="35"/>
      <c r="G580" s="35"/>
    </row>
    <row r="581" spans="2:7">
      <c r="B581" s="35"/>
      <c r="C581" s="35"/>
      <c r="D581" s="35"/>
      <c r="E581" s="35"/>
      <c r="F581" s="35"/>
      <c r="G581" s="35"/>
    </row>
    <row r="582" spans="2:7">
      <c r="B582" s="35"/>
      <c r="C582" s="35"/>
      <c r="D582" s="35"/>
      <c r="E582" s="35"/>
      <c r="F582" s="35"/>
      <c r="G582" s="35"/>
    </row>
    <row r="583" spans="2:7">
      <c r="B583" s="35"/>
      <c r="C583" s="35"/>
      <c r="D583" s="35"/>
      <c r="E583" s="35"/>
      <c r="F583" s="35"/>
      <c r="G583" s="35"/>
    </row>
    <row r="584" spans="2:7">
      <c r="B584" s="35"/>
      <c r="C584" s="35"/>
      <c r="D584" s="35"/>
      <c r="E584" s="35"/>
      <c r="F584" s="35"/>
      <c r="G584" s="35"/>
    </row>
    <row r="585" spans="2:7">
      <c r="B585" s="35"/>
      <c r="C585" s="35"/>
      <c r="D585" s="35"/>
      <c r="E585" s="35"/>
      <c r="F585" s="35"/>
      <c r="G585" s="35"/>
    </row>
    <row r="586" spans="2:7">
      <c r="B586" s="35"/>
      <c r="C586" s="35"/>
      <c r="D586" s="35"/>
      <c r="E586" s="35"/>
      <c r="F586" s="35"/>
      <c r="G586" s="35"/>
    </row>
    <row r="587" spans="2:7">
      <c r="B587" s="35"/>
      <c r="C587" s="35"/>
      <c r="D587" s="35"/>
      <c r="E587" s="35"/>
      <c r="F587" s="35"/>
      <c r="G587" s="35"/>
    </row>
    <row r="588" spans="2:7">
      <c r="B588" s="35"/>
      <c r="C588" s="35"/>
      <c r="D588" s="35"/>
      <c r="E588" s="35"/>
      <c r="F588" s="35"/>
      <c r="G588" s="35"/>
    </row>
    <row r="589" spans="2:7">
      <c r="B589" s="35"/>
      <c r="C589" s="35"/>
      <c r="D589" s="35"/>
      <c r="E589" s="35"/>
      <c r="F589" s="35"/>
      <c r="G589" s="35"/>
    </row>
    <row r="590" spans="2:7">
      <c r="B590" s="35"/>
      <c r="C590" s="35"/>
      <c r="D590" s="35"/>
      <c r="E590" s="35"/>
      <c r="F590" s="35"/>
      <c r="G590" s="35"/>
    </row>
    <row r="591" spans="2:7">
      <c r="B591" s="35"/>
      <c r="C591" s="35"/>
      <c r="D591" s="35"/>
      <c r="E591" s="35"/>
      <c r="F591" s="35"/>
      <c r="G591" s="35"/>
    </row>
    <row r="592" spans="2:7">
      <c r="B592" s="35"/>
      <c r="C592" s="35"/>
      <c r="D592" s="35"/>
      <c r="E592" s="35"/>
      <c r="F592" s="35"/>
      <c r="G592" s="35"/>
    </row>
    <row r="593" spans="2:7">
      <c r="B593" s="35"/>
      <c r="C593" s="35"/>
      <c r="D593" s="35"/>
      <c r="E593" s="35"/>
      <c r="F593" s="35"/>
      <c r="G593" s="35"/>
    </row>
    <row r="594" spans="2:7">
      <c r="B594" s="35"/>
      <c r="C594" s="35"/>
      <c r="D594" s="35"/>
      <c r="E594" s="35"/>
      <c r="F594" s="35"/>
      <c r="G594" s="35"/>
    </row>
    <row r="595" spans="2:7">
      <c r="B595" s="35"/>
      <c r="C595" s="35"/>
      <c r="D595" s="35"/>
      <c r="E595" s="35"/>
      <c r="F595" s="35"/>
      <c r="G595" s="35"/>
    </row>
    <row r="596" spans="2:7">
      <c r="B596" s="35"/>
      <c r="C596" s="35"/>
      <c r="D596" s="35"/>
      <c r="E596" s="35"/>
      <c r="F596" s="35"/>
      <c r="G596" s="35"/>
    </row>
    <row r="597" spans="2:7">
      <c r="B597" s="35"/>
      <c r="C597" s="35"/>
      <c r="D597" s="35"/>
      <c r="E597" s="35"/>
      <c r="F597" s="35"/>
      <c r="G597" s="35"/>
    </row>
    <row r="598" spans="2:7">
      <c r="B598" s="35"/>
      <c r="C598" s="35"/>
      <c r="D598" s="35"/>
      <c r="E598" s="35"/>
      <c r="F598" s="35"/>
      <c r="G598" s="35"/>
    </row>
    <row r="599" spans="2:7">
      <c r="B599" s="35"/>
      <c r="C599" s="35"/>
      <c r="D599" s="35"/>
      <c r="E599" s="35"/>
      <c r="F599" s="35"/>
      <c r="G599" s="35"/>
    </row>
    <row r="600" spans="2:7">
      <c r="B600" s="35"/>
      <c r="C600" s="35"/>
      <c r="D600" s="35"/>
      <c r="E600" s="35"/>
      <c r="F600" s="35"/>
      <c r="G600" s="35"/>
    </row>
    <row r="601" spans="2:7">
      <c r="B601" s="35"/>
      <c r="C601" s="35"/>
      <c r="D601" s="35"/>
      <c r="E601" s="35"/>
      <c r="F601" s="35"/>
      <c r="G601" s="35"/>
    </row>
    <row r="602" spans="2:7">
      <c r="B602" s="35"/>
      <c r="C602" s="35"/>
      <c r="D602" s="35"/>
      <c r="E602" s="35"/>
      <c r="F602" s="35"/>
      <c r="G602" s="35"/>
    </row>
    <row r="603" spans="2:7">
      <c r="B603" s="35"/>
      <c r="C603" s="35"/>
      <c r="D603" s="35"/>
      <c r="E603" s="35"/>
      <c r="F603" s="35"/>
      <c r="G603" s="35"/>
    </row>
    <row r="604" spans="2:7">
      <c r="B604" s="35"/>
      <c r="C604" s="35"/>
      <c r="D604" s="35"/>
      <c r="E604" s="35"/>
      <c r="F604" s="35"/>
      <c r="G604" s="35"/>
    </row>
    <row r="605" spans="2:7">
      <c r="B605" s="35"/>
      <c r="C605" s="35"/>
      <c r="D605" s="35"/>
      <c r="E605" s="35"/>
      <c r="F605" s="35"/>
      <c r="G605" s="35"/>
    </row>
    <row r="606" spans="2:7">
      <c r="B606" s="35"/>
      <c r="C606" s="35"/>
      <c r="D606" s="35"/>
      <c r="E606" s="35"/>
      <c r="F606" s="35"/>
      <c r="G606" s="35"/>
    </row>
    <row r="607" spans="2:7">
      <c r="B607" s="35"/>
      <c r="C607" s="35"/>
      <c r="D607" s="35"/>
      <c r="E607" s="35"/>
      <c r="F607" s="35"/>
      <c r="G607" s="35"/>
    </row>
    <row r="608" spans="2:7">
      <c r="B608" s="35"/>
      <c r="C608" s="35"/>
      <c r="D608" s="35"/>
      <c r="E608" s="35"/>
      <c r="F608" s="35"/>
      <c r="G608" s="35"/>
    </row>
    <row r="609" spans="1:7">
      <c r="A609" s="54" t="s">
        <v>0</v>
      </c>
      <c r="B609" s="54" t="s">
        <v>10</v>
      </c>
      <c r="C609" s="54" t="s">
        <v>11</v>
      </c>
      <c r="D609" s="54" t="s">
        <v>1</v>
      </c>
      <c r="E609" s="55" t="s">
        <v>2</v>
      </c>
      <c r="F609" s="55" t="s">
        <v>3</v>
      </c>
      <c r="G609" s="35"/>
    </row>
    <row r="610" spans="1:7">
      <c r="A610" s="66">
        <v>1877.76352780918</v>
      </c>
      <c r="B610" s="48">
        <v>36234</v>
      </c>
      <c r="C610" s="49" t="s">
        <v>14</v>
      </c>
      <c r="D610" s="50">
        <v>110916.29561197601</v>
      </c>
      <c r="E610" s="51">
        <f t="shared" ref="E610:E673" si="50">D610/2080</f>
        <v>53.325142121142314</v>
      </c>
      <c r="F610" s="66">
        <f t="shared" ref="F610:F673" si="51">YEARFRAC($F$9,B610)</f>
        <v>15.794444444444444</v>
      </c>
      <c r="G610" s="35"/>
    </row>
    <row r="611" spans="1:7">
      <c r="A611" s="47">
        <v>1880.1025406424201</v>
      </c>
      <c r="B611" s="48">
        <v>36509</v>
      </c>
      <c r="C611" s="49" t="s">
        <v>93</v>
      </c>
      <c r="D611" s="50">
        <v>110913.812043231</v>
      </c>
      <c r="E611" s="51">
        <f t="shared" si="50"/>
        <v>53.323948097707209</v>
      </c>
      <c r="F611" s="66">
        <f t="shared" si="51"/>
        <v>15.044444444444444</v>
      </c>
      <c r="G611" s="35"/>
    </row>
    <row r="612" spans="1:7">
      <c r="A612" s="47">
        <v>1882.4415534756699</v>
      </c>
      <c r="B612" s="48">
        <v>41159</v>
      </c>
      <c r="C612" s="49" t="s">
        <v>95</v>
      </c>
      <c r="D612" s="50">
        <v>110911.328474487</v>
      </c>
      <c r="E612" s="51">
        <f t="shared" si="50"/>
        <v>53.322754074272595</v>
      </c>
      <c r="F612" s="66">
        <f t="shared" si="51"/>
        <v>2.3166666666666669</v>
      </c>
      <c r="G612" s="35"/>
    </row>
    <row r="613" spans="1:7">
      <c r="A613" s="47">
        <v>1884.78056630892</v>
      </c>
      <c r="B613" s="48">
        <v>41073</v>
      </c>
      <c r="C613" s="49"/>
      <c r="D613" s="50">
        <v>110908.844905743</v>
      </c>
      <c r="E613" s="51">
        <f t="shared" si="50"/>
        <v>53.321560050837981</v>
      </c>
      <c r="F613" s="66">
        <f t="shared" si="51"/>
        <v>2.5499999999999998</v>
      </c>
      <c r="G613" s="35"/>
    </row>
    <row r="614" spans="1:7">
      <c r="A614" s="47">
        <v>1887.1195791421601</v>
      </c>
      <c r="B614" s="48">
        <v>39746</v>
      </c>
      <c r="C614" s="49" t="s">
        <v>94</v>
      </c>
      <c r="D614" s="50">
        <v>110906.361336998</v>
      </c>
      <c r="E614" s="51">
        <f t="shared" si="50"/>
        <v>53.320366027402883</v>
      </c>
      <c r="F614" s="66">
        <f t="shared" si="51"/>
        <v>6.1833333333333336</v>
      </c>
      <c r="G614" s="35"/>
    </row>
    <row r="615" spans="1:7">
      <c r="A615" s="47">
        <v>1889.4585919754099</v>
      </c>
      <c r="B615" s="48">
        <v>38934</v>
      </c>
      <c r="C615" s="49" t="s">
        <v>94</v>
      </c>
      <c r="D615" s="50">
        <v>110903.87776825399</v>
      </c>
      <c r="E615" s="51">
        <f t="shared" si="50"/>
        <v>53.319172003968269</v>
      </c>
      <c r="F615" s="66">
        <f t="shared" si="51"/>
        <v>8.405555555555555</v>
      </c>
      <c r="G615" s="35"/>
    </row>
    <row r="616" spans="1:7">
      <c r="A616" s="47">
        <v>1891.79760480866</v>
      </c>
      <c r="B616" s="48">
        <v>39967</v>
      </c>
      <c r="C616" s="49" t="s">
        <v>19</v>
      </c>
      <c r="D616" s="50">
        <v>110901.39419951</v>
      </c>
      <c r="E616" s="51">
        <f t="shared" si="50"/>
        <v>53.317977980533655</v>
      </c>
      <c r="F616" s="66">
        <f t="shared" si="51"/>
        <v>5.5777777777777775</v>
      </c>
      <c r="G616" s="35"/>
    </row>
    <row r="617" spans="1:7">
      <c r="A617" s="47">
        <v>1894.1366176419101</v>
      </c>
      <c r="B617" s="48">
        <v>41463</v>
      </c>
      <c r="C617" s="49" t="s">
        <v>96</v>
      </c>
      <c r="D617" s="50">
        <v>110898.91063076501</v>
      </c>
      <c r="E617" s="51">
        <f t="shared" si="50"/>
        <v>53.316783957098558</v>
      </c>
      <c r="F617" s="66">
        <f t="shared" si="51"/>
        <v>1.4805555555555556</v>
      </c>
      <c r="G617" s="35"/>
    </row>
    <row r="618" spans="1:7">
      <c r="A618" s="47">
        <v>1896.47563047515</v>
      </c>
      <c r="B618" s="48">
        <v>39714</v>
      </c>
      <c r="C618" s="49" t="s">
        <v>94</v>
      </c>
      <c r="D618" s="50">
        <v>110896.427062021</v>
      </c>
      <c r="E618" s="51">
        <f t="shared" si="50"/>
        <v>53.315589933663944</v>
      </c>
      <c r="F618" s="66">
        <f t="shared" si="51"/>
        <v>6.2722222222222221</v>
      </c>
      <c r="G618" s="35"/>
    </row>
    <row r="619" spans="1:7">
      <c r="A619" s="47">
        <v>1898.8146433084</v>
      </c>
      <c r="B619" s="48">
        <v>40558</v>
      </c>
      <c r="C619" s="49" t="s">
        <v>18</v>
      </c>
      <c r="D619" s="50">
        <v>110893.94349327699</v>
      </c>
      <c r="E619" s="51">
        <f t="shared" si="50"/>
        <v>53.314395910229322</v>
      </c>
      <c r="F619" s="66">
        <f t="shared" si="51"/>
        <v>3.9611111111111112</v>
      </c>
    </row>
    <row r="620" spans="1:7">
      <c r="A620" s="47">
        <v>1901.1536561416499</v>
      </c>
      <c r="B620" s="48">
        <v>41032</v>
      </c>
      <c r="C620" s="49" t="s">
        <v>94</v>
      </c>
      <c r="D620" s="50">
        <v>110891.459924532</v>
      </c>
      <c r="E620" s="51">
        <f t="shared" si="50"/>
        <v>53.313201886794232</v>
      </c>
      <c r="F620" s="66">
        <f t="shared" si="51"/>
        <v>2.661111111111111</v>
      </c>
    </row>
    <row r="621" spans="1:7">
      <c r="A621" s="47">
        <v>1903.49266897489</v>
      </c>
      <c r="B621" s="48">
        <v>39223</v>
      </c>
      <c r="C621" s="49" t="s">
        <v>94</v>
      </c>
      <c r="D621" s="50">
        <v>110888.97635578801</v>
      </c>
      <c r="E621" s="51">
        <f t="shared" si="50"/>
        <v>53.312007863359618</v>
      </c>
      <c r="F621" s="66">
        <f t="shared" si="51"/>
        <v>7.6111111111111107</v>
      </c>
    </row>
    <row r="622" spans="1:7">
      <c r="A622" s="47">
        <v>1905.83168180814</v>
      </c>
      <c r="B622" s="48">
        <v>40772</v>
      </c>
      <c r="C622" s="49" t="s">
        <v>94</v>
      </c>
      <c r="D622" s="50">
        <v>110886.492787044</v>
      </c>
      <c r="E622" s="51">
        <f t="shared" si="50"/>
        <v>53.310813839925004</v>
      </c>
      <c r="F622" s="66">
        <f t="shared" si="51"/>
        <v>3.3722222222222222</v>
      </c>
    </row>
    <row r="623" spans="1:7">
      <c r="A623" s="47">
        <v>1908.1706946413899</v>
      </c>
      <c r="B623" s="48">
        <v>36794</v>
      </c>
      <c r="C623" s="49" t="s">
        <v>94</v>
      </c>
      <c r="D623" s="50">
        <v>110884.009218299</v>
      </c>
      <c r="E623" s="51">
        <f t="shared" si="50"/>
        <v>53.309619816489906</v>
      </c>
      <c r="F623" s="66">
        <f t="shared" si="51"/>
        <v>14.266666666666667</v>
      </c>
    </row>
    <row r="624" spans="1:7">
      <c r="A624" s="47">
        <v>1910.50970747463</v>
      </c>
      <c r="B624" s="48">
        <v>41142</v>
      </c>
      <c r="C624" s="49" t="s">
        <v>19</v>
      </c>
      <c r="D624" s="50">
        <v>110881.525649555</v>
      </c>
      <c r="E624" s="51">
        <f t="shared" si="50"/>
        <v>53.308425793055285</v>
      </c>
      <c r="F624" s="66">
        <f t="shared" si="51"/>
        <v>2.3611111111111112</v>
      </c>
    </row>
    <row r="625" spans="1:6">
      <c r="A625" s="47">
        <v>1912.8487203078801</v>
      </c>
      <c r="B625" s="48">
        <v>39982</v>
      </c>
      <c r="C625" s="49" t="s">
        <v>109</v>
      </c>
      <c r="D625" s="50">
        <v>110879.04208081101</v>
      </c>
      <c r="E625" s="51">
        <f t="shared" si="50"/>
        <v>53.307231769620678</v>
      </c>
      <c r="F625" s="66">
        <f t="shared" si="51"/>
        <v>5.5361111111111114</v>
      </c>
    </row>
    <row r="626" spans="1:6">
      <c r="A626" s="47">
        <v>1915.1877331411299</v>
      </c>
      <c r="B626" s="48">
        <v>41536</v>
      </c>
      <c r="C626" s="49" t="s">
        <v>97</v>
      </c>
      <c r="D626" s="50">
        <v>110876.558512066</v>
      </c>
      <c r="E626" s="51">
        <f t="shared" si="50"/>
        <v>53.306037746185574</v>
      </c>
      <c r="F626" s="66">
        <f t="shared" si="51"/>
        <v>1.2833333333333334</v>
      </c>
    </row>
    <row r="627" spans="1:6">
      <c r="A627" s="47">
        <v>1917.52674597438</v>
      </c>
      <c r="B627" s="48">
        <v>38040</v>
      </c>
      <c r="C627" s="49" t="s">
        <v>19</v>
      </c>
      <c r="D627" s="50">
        <v>110874.074943322</v>
      </c>
      <c r="E627" s="51">
        <f t="shared" si="50"/>
        <v>53.304843722750967</v>
      </c>
      <c r="F627" s="66">
        <f t="shared" si="51"/>
        <v>10.855555555555556</v>
      </c>
    </row>
    <row r="628" spans="1:6">
      <c r="A628" s="47">
        <v>1919.8657588076201</v>
      </c>
      <c r="B628" s="48">
        <v>41425</v>
      </c>
      <c r="C628" s="49" t="s">
        <v>94</v>
      </c>
      <c r="D628" s="50">
        <v>110871.591374578</v>
      </c>
      <c r="E628" s="51">
        <f t="shared" si="50"/>
        <v>53.303649699316345</v>
      </c>
      <c r="F628" s="66">
        <f t="shared" si="51"/>
        <v>1.5833333333333333</v>
      </c>
    </row>
    <row r="629" spans="1:6">
      <c r="A629" s="47">
        <v>1922.2047716408699</v>
      </c>
      <c r="B629" s="48">
        <v>40064</v>
      </c>
      <c r="C629" s="49" t="s">
        <v>94</v>
      </c>
      <c r="D629" s="50">
        <v>110869.107805833</v>
      </c>
      <c r="E629" s="51">
        <f t="shared" si="50"/>
        <v>53.302455675881248</v>
      </c>
      <c r="F629" s="66">
        <f t="shared" si="51"/>
        <v>5.3138888888888891</v>
      </c>
    </row>
    <row r="630" spans="1:6">
      <c r="A630" s="47">
        <v>1924.54378447412</v>
      </c>
      <c r="B630" s="48">
        <v>37057</v>
      </c>
      <c r="C630" s="49" t="s">
        <v>17</v>
      </c>
      <c r="D630" s="50">
        <v>110866.624237089</v>
      </c>
      <c r="E630" s="51">
        <f t="shared" si="50"/>
        <v>53.301261652446634</v>
      </c>
      <c r="F630" s="66">
        <f t="shared" si="51"/>
        <v>13.544444444444444</v>
      </c>
    </row>
    <row r="631" spans="1:6">
      <c r="A631" s="47">
        <v>1926.8827973073601</v>
      </c>
      <c r="B631" s="48">
        <v>37046</v>
      </c>
      <c r="C631" s="49" t="s">
        <v>94</v>
      </c>
      <c r="D631" s="50">
        <v>110864.140668345</v>
      </c>
      <c r="E631" s="51">
        <f t="shared" si="50"/>
        <v>53.30006762901202</v>
      </c>
      <c r="F631" s="66">
        <f t="shared" si="51"/>
        <v>13.574999999999999</v>
      </c>
    </row>
    <row r="632" spans="1:6">
      <c r="A632" s="47">
        <v>1929.2218101406099</v>
      </c>
      <c r="B632" s="53">
        <v>37164</v>
      </c>
      <c r="C632" s="49" t="s">
        <v>94</v>
      </c>
      <c r="D632" s="50">
        <v>110861.65709959999</v>
      </c>
      <c r="E632" s="51">
        <f t="shared" si="50"/>
        <v>53.298873605576922</v>
      </c>
      <c r="F632" s="66">
        <f t="shared" si="51"/>
        <v>13.25</v>
      </c>
    </row>
    <row r="633" spans="1:6">
      <c r="A633" s="47">
        <v>1931.56082297386</v>
      </c>
      <c r="B633" s="48">
        <v>39208</v>
      </c>
      <c r="C633" s="49" t="s">
        <v>94</v>
      </c>
      <c r="D633" s="50">
        <v>110859.173530856</v>
      </c>
      <c r="E633" s="51">
        <f t="shared" si="50"/>
        <v>53.297679582142308</v>
      </c>
      <c r="F633" s="66">
        <f t="shared" si="51"/>
        <v>7.6527777777777777</v>
      </c>
    </row>
    <row r="634" spans="1:6">
      <c r="A634" s="47">
        <v>1933.8998358071101</v>
      </c>
      <c r="B634" s="48">
        <v>40953</v>
      </c>
      <c r="C634" s="49" t="s">
        <v>18</v>
      </c>
      <c r="D634" s="50">
        <v>110856.689962112</v>
      </c>
      <c r="E634" s="51">
        <f t="shared" si="50"/>
        <v>53.296485558707687</v>
      </c>
      <c r="F634" s="66">
        <f t="shared" si="51"/>
        <v>2.8805555555555555</v>
      </c>
    </row>
    <row r="635" spans="1:6">
      <c r="A635" s="47">
        <v>1936.2388486403499</v>
      </c>
      <c r="B635" s="48">
        <v>39846</v>
      </c>
      <c r="C635" s="49" t="s">
        <v>94</v>
      </c>
      <c r="D635" s="50">
        <v>110854.206393367</v>
      </c>
      <c r="E635" s="51">
        <f t="shared" si="50"/>
        <v>53.295291535272597</v>
      </c>
      <c r="F635" s="66">
        <f t="shared" si="51"/>
        <v>5.9138888888888888</v>
      </c>
    </row>
    <row r="636" spans="1:6">
      <c r="A636" s="47">
        <v>1938.5778614736</v>
      </c>
      <c r="B636" s="48">
        <v>41337</v>
      </c>
      <c r="C636" s="49" t="s">
        <v>18</v>
      </c>
      <c r="D636" s="50">
        <v>110851.72282462299</v>
      </c>
      <c r="E636" s="51">
        <f t="shared" si="50"/>
        <v>53.294097511837975</v>
      </c>
      <c r="F636" s="66">
        <f t="shared" si="51"/>
        <v>1.825</v>
      </c>
    </row>
    <row r="637" spans="1:6">
      <c r="A637" s="47">
        <v>1940.9168743068501</v>
      </c>
      <c r="B637" s="48">
        <v>40002</v>
      </c>
      <c r="C637" s="49" t="s">
        <v>100</v>
      </c>
      <c r="D637" s="50">
        <v>110849.239255878</v>
      </c>
      <c r="E637" s="51">
        <f t="shared" si="50"/>
        <v>53.292903488402885</v>
      </c>
      <c r="F637" s="66">
        <f t="shared" si="51"/>
        <v>5.4805555555555552</v>
      </c>
    </row>
    <row r="638" spans="1:6">
      <c r="A638" s="47">
        <v>1943.25588714009</v>
      </c>
      <c r="B638" s="48">
        <v>40577</v>
      </c>
      <c r="C638" s="49" t="s">
        <v>107</v>
      </c>
      <c r="D638" s="50">
        <v>110846.75568713401</v>
      </c>
      <c r="E638" s="51">
        <f t="shared" si="50"/>
        <v>53.291709464968271</v>
      </c>
      <c r="F638" s="66">
        <f t="shared" si="51"/>
        <v>3.911111111111111</v>
      </c>
    </row>
    <row r="639" spans="1:6">
      <c r="A639" s="47">
        <v>1945.59489997334</v>
      </c>
      <c r="B639" s="48">
        <v>40046</v>
      </c>
      <c r="C639" s="49" t="s">
        <v>94</v>
      </c>
      <c r="D639" s="50">
        <v>110844.27211839</v>
      </c>
      <c r="E639" s="51">
        <f t="shared" si="50"/>
        <v>53.290515441533657</v>
      </c>
      <c r="F639" s="66">
        <f t="shared" si="51"/>
        <v>5.3611111111111107</v>
      </c>
    </row>
    <row r="640" spans="1:6">
      <c r="A640" s="47">
        <v>1947.9339128065899</v>
      </c>
      <c r="B640" s="48">
        <v>38361</v>
      </c>
      <c r="C640" s="49" t="s">
        <v>107</v>
      </c>
      <c r="D640" s="50">
        <v>110841.788549645</v>
      </c>
      <c r="E640" s="51">
        <f t="shared" si="50"/>
        <v>53.289321418098559</v>
      </c>
      <c r="F640" s="66">
        <f t="shared" si="51"/>
        <v>9.9777777777777779</v>
      </c>
    </row>
    <row r="641" spans="1:6">
      <c r="A641" s="47">
        <v>1950.27292563983</v>
      </c>
      <c r="B641" s="48">
        <v>38572</v>
      </c>
      <c r="C641" s="49" t="s">
        <v>107</v>
      </c>
      <c r="D641" s="50">
        <v>110839.304980901</v>
      </c>
      <c r="E641" s="51">
        <f t="shared" si="50"/>
        <v>53.288127394663938</v>
      </c>
      <c r="F641" s="66">
        <f t="shared" si="51"/>
        <v>9.3972222222222221</v>
      </c>
    </row>
    <row r="642" spans="1:6">
      <c r="A642" s="47">
        <v>1952.61193847308</v>
      </c>
      <c r="B642" s="48">
        <v>40192</v>
      </c>
      <c r="C642" s="49" t="s">
        <v>94</v>
      </c>
      <c r="D642" s="50">
        <v>110836.82141215701</v>
      </c>
      <c r="E642" s="51">
        <f t="shared" si="50"/>
        <v>53.286933371229331</v>
      </c>
      <c r="F642" s="66">
        <f t="shared" si="51"/>
        <v>4.9638888888888886</v>
      </c>
    </row>
    <row r="643" spans="1:6">
      <c r="A643" s="47">
        <v>1954.9509513063299</v>
      </c>
      <c r="B643" s="48">
        <v>37909</v>
      </c>
      <c r="C643" s="49" t="s">
        <v>96</v>
      </c>
      <c r="D643" s="50">
        <v>110834.33784341199</v>
      </c>
      <c r="E643" s="51">
        <f t="shared" si="50"/>
        <v>53.285739347794227</v>
      </c>
      <c r="F643" s="66">
        <f t="shared" si="51"/>
        <v>11.21111111111111</v>
      </c>
    </row>
    <row r="644" spans="1:6">
      <c r="A644" s="47">
        <v>1957.28996413958</v>
      </c>
      <c r="B644" s="48">
        <v>40052</v>
      </c>
      <c r="C644" s="49" t="s">
        <v>94</v>
      </c>
      <c r="D644" s="50">
        <v>110831.854274668</v>
      </c>
      <c r="E644" s="51">
        <f t="shared" si="50"/>
        <v>53.28454532435962</v>
      </c>
      <c r="F644" s="66">
        <f t="shared" si="51"/>
        <v>5.3444444444444441</v>
      </c>
    </row>
    <row r="645" spans="1:6">
      <c r="A645" s="47">
        <v>1959.6289769728201</v>
      </c>
      <c r="B645" s="53">
        <v>36646</v>
      </c>
      <c r="C645" s="49" t="s">
        <v>94</v>
      </c>
      <c r="D645" s="50">
        <v>110829.370705924</v>
      </c>
      <c r="E645" s="51">
        <f t="shared" si="50"/>
        <v>53.283351300924998</v>
      </c>
      <c r="F645" s="66">
        <f t="shared" si="51"/>
        <v>14.666666666666666</v>
      </c>
    </row>
    <row r="646" spans="1:6">
      <c r="A646" s="47">
        <v>1961.9679898060699</v>
      </c>
      <c r="B646" s="48">
        <v>36234</v>
      </c>
      <c r="C646" s="49" t="s">
        <v>101</v>
      </c>
      <c r="D646" s="50">
        <v>110826.887137179</v>
      </c>
      <c r="E646" s="51">
        <f t="shared" si="50"/>
        <v>53.282157277489901</v>
      </c>
      <c r="F646" s="66">
        <f t="shared" si="51"/>
        <v>15.794444444444444</v>
      </c>
    </row>
    <row r="647" spans="1:6">
      <c r="A647" s="47">
        <v>1964.30700263932</v>
      </c>
      <c r="B647" s="48">
        <v>40819</v>
      </c>
      <c r="C647" s="49" t="s">
        <v>98</v>
      </c>
      <c r="D647" s="50">
        <v>110824.40356843499</v>
      </c>
      <c r="E647" s="51">
        <f t="shared" si="50"/>
        <v>53.280963254055287</v>
      </c>
      <c r="F647" s="66">
        <f t="shared" si="51"/>
        <v>3.2444444444444445</v>
      </c>
    </row>
    <row r="648" spans="1:6">
      <c r="A648" s="47">
        <v>1966.6460154725601</v>
      </c>
      <c r="B648" s="48">
        <v>38782</v>
      </c>
      <c r="C648" s="49" t="s">
        <v>94</v>
      </c>
      <c r="D648" s="50">
        <v>110821.919999691</v>
      </c>
      <c r="E648" s="51">
        <f t="shared" si="50"/>
        <v>53.279769230620673</v>
      </c>
      <c r="F648" s="66">
        <f t="shared" si="51"/>
        <v>8.8194444444444446</v>
      </c>
    </row>
    <row r="649" spans="1:6">
      <c r="A649" s="47">
        <v>1968.9850283058099</v>
      </c>
      <c r="B649" s="48">
        <v>38578</v>
      </c>
      <c r="C649" s="49" t="s">
        <v>94</v>
      </c>
      <c r="D649" s="50">
        <v>110819.43643094601</v>
      </c>
      <c r="E649" s="51">
        <f t="shared" si="50"/>
        <v>53.278575207185582</v>
      </c>
      <c r="F649" s="66">
        <f t="shared" si="51"/>
        <v>9.3805555555555564</v>
      </c>
    </row>
    <row r="650" spans="1:6">
      <c r="A650" s="47">
        <v>1971.32404113906</v>
      </c>
      <c r="B650" s="48">
        <v>41652</v>
      </c>
      <c r="C650" s="49" t="s">
        <v>107</v>
      </c>
      <c r="D650" s="50">
        <v>110816.952862202</v>
      </c>
      <c r="E650" s="51">
        <f t="shared" si="50"/>
        <v>53.277381183750961</v>
      </c>
      <c r="F650" s="66">
        <f t="shared" si="51"/>
        <v>0.96666666666666667</v>
      </c>
    </row>
    <row r="651" spans="1:6">
      <c r="A651" s="47">
        <v>1973.6630539723101</v>
      </c>
      <c r="B651" s="48">
        <v>37415</v>
      </c>
      <c r="C651" s="49" t="s">
        <v>96</v>
      </c>
      <c r="D651" s="50">
        <v>110814.46929345799</v>
      </c>
      <c r="E651" s="51">
        <f t="shared" si="50"/>
        <v>53.27618716031634</v>
      </c>
      <c r="F651" s="66">
        <f t="shared" si="51"/>
        <v>12.563888888888888</v>
      </c>
    </row>
    <row r="652" spans="1:6">
      <c r="A652" s="47">
        <v>1976.0020668055499</v>
      </c>
      <c r="B652" s="48">
        <v>36624</v>
      </c>
      <c r="C652" s="49" t="s">
        <v>19</v>
      </c>
      <c r="D652" s="50">
        <v>110811.985724713</v>
      </c>
      <c r="E652" s="51">
        <f t="shared" si="50"/>
        <v>53.27499313688125</v>
      </c>
      <c r="F652" s="66">
        <f t="shared" si="51"/>
        <v>14.730555555555556</v>
      </c>
    </row>
    <row r="653" spans="1:6">
      <c r="A653" s="47">
        <v>1978.3410796388</v>
      </c>
      <c r="B653" s="48">
        <v>38384</v>
      </c>
      <c r="C653" s="49" t="s">
        <v>94</v>
      </c>
      <c r="D653" s="50">
        <v>110809.50215596901</v>
      </c>
      <c r="E653" s="51">
        <f t="shared" si="50"/>
        <v>53.273799113446636</v>
      </c>
      <c r="F653" s="66">
        <f t="shared" si="51"/>
        <v>9.9166666666666661</v>
      </c>
    </row>
    <row r="654" spans="1:6">
      <c r="A654" s="47">
        <v>1980.6800924720501</v>
      </c>
      <c r="B654" s="48">
        <v>41158</v>
      </c>
      <c r="C654" s="49" t="s">
        <v>96</v>
      </c>
      <c r="D654" s="50">
        <v>110807.018587225</v>
      </c>
      <c r="E654" s="51">
        <f t="shared" si="50"/>
        <v>53.272605090012021</v>
      </c>
      <c r="F654" s="66">
        <f t="shared" si="51"/>
        <v>2.3194444444444446</v>
      </c>
    </row>
    <row r="655" spans="1:6">
      <c r="A655" s="47">
        <v>1983.0191053052899</v>
      </c>
      <c r="B655" s="53">
        <v>37385</v>
      </c>
      <c r="C655" s="49" t="s">
        <v>94</v>
      </c>
      <c r="D655" s="50">
        <v>110804.53501848</v>
      </c>
      <c r="E655" s="51">
        <f t="shared" si="50"/>
        <v>53.271411066576924</v>
      </c>
      <c r="F655" s="66">
        <f t="shared" si="51"/>
        <v>12.644444444444444</v>
      </c>
    </row>
    <row r="656" spans="1:6">
      <c r="A656" s="47">
        <v>1985.35811813854</v>
      </c>
      <c r="B656" s="48">
        <v>39248</v>
      </c>
      <c r="C656" s="49" t="s">
        <v>109</v>
      </c>
      <c r="D656" s="50">
        <v>110802.051449736</v>
      </c>
      <c r="E656" s="51">
        <f t="shared" si="50"/>
        <v>53.27021704314231</v>
      </c>
      <c r="F656" s="66">
        <f t="shared" si="51"/>
        <v>7.5444444444444443</v>
      </c>
    </row>
    <row r="657" spans="1:6">
      <c r="A657" s="47">
        <v>1987.6971309717901</v>
      </c>
      <c r="B657" s="48">
        <v>39135</v>
      </c>
      <c r="C657" s="49" t="s">
        <v>94</v>
      </c>
      <c r="D657" s="50">
        <v>110799.56788099201</v>
      </c>
      <c r="E657" s="51">
        <f t="shared" si="50"/>
        <v>53.269023019707696</v>
      </c>
      <c r="F657" s="66">
        <f t="shared" si="51"/>
        <v>7.8583333333333334</v>
      </c>
    </row>
    <row r="658" spans="1:6">
      <c r="A658" s="47">
        <v>1990.03614380503</v>
      </c>
      <c r="B658" s="48">
        <v>41031</v>
      </c>
      <c r="C658" s="49" t="s">
        <v>94</v>
      </c>
      <c r="D658" s="50">
        <v>110797.084312247</v>
      </c>
      <c r="E658" s="51">
        <f t="shared" si="50"/>
        <v>53.267828996272591</v>
      </c>
      <c r="F658" s="66">
        <f t="shared" si="51"/>
        <v>2.6638888888888888</v>
      </c>
    </row>
    <row r="659" spans="1:6">
      <c r="A659" s="47">
        <v>1992.37515663828</v>
      </c>
      <c r="B659" s="48">
        <v>36777</v>
      </c>
      <c r="C659" s="49" t="s">
        <v>99</v>
      </c>
      <c r="D659" s="50">
        <v>110794.600743503</v>
      </c>
      <c r="E659" s="51">
        <f t="shared" si="50"/>
        <v>53.266634972837984</v>
      </c>
      <c r="F659" s="66">
        <f t="shared" si="51"/>
        <v>14.313888888888888</v>
      </c>
    </row>
    <row r="660" spans="1:6">
      <c r="A660" s="47">
        <v>1994.7141694715301</v>
      </c>
      <c r="B660" s="48">
        <v>39812</v>
      </c>
      <c r="C660" s="49" t="s">
        <v>94</v>
      </c>
      <c r="D660" s="50">
        <v>110792.117174759</v>
      </c>
      <c r="E660" s="51">
        <f t="shared" si="50"/>
        <v>53.265440949403363</v>
      </c>
      <c r="F660" s="66">
        <f t="shared" si="51"/>
        <v>6</v>
      </c>
    </row>
    <row r="661" spans="1:6">
      <c r="A661" s="47">
        <v>1997.05318230477</v>
      </c>
      <c r="B661" s="48">
        <v>36621</v>
      </c>
      <c r="C661" s="49" t="s">
        <v>106</v>
      </c>
      <c r="D661" s="50">
        <v>110789.633606014</v>
      </c>
      <c r="E661" s="51">
        <f t="shared" si="50"/>
        <v>53.264246925968273</v>
      </c>
      <c r="F661" s="66">
        <f t="shared" si="51"/>
        <v>14.738888888888889</v>
      </c>
    </row>
    <row r="662" spans="1:6">
      <c r="A662" s="47">
        <v>1999.39219513802</v>
      </c>
      <c r="B662" s="48">
        <v>39960</v>
      </c>
      <c r="C662" s="49" t="s">
        <v>109</v>
      </c>
      <c r="D662" s="50">
        <v>110787.15003727</v>
      </c>
      <c r="E662" s="51">
        <f t="shared" si="50"/>
        <v>53.263052902533651</v>
      </c>
      <c r="F662" s="66">
        <f t="shared" si="51"/>
        <v>5.5944444444444441</v>
      </c>
    </row>
    <row r="663" spans="1:6">
      <c r="A663" s="47">
        <v>2001.7312079712699</v>
      </c>
      <c r="B663" s="48">
        <v>41136</v>
      </c>
      <c r="C663" s="49" t="s">
        <v>94</v>
      </c>
      <c r="D663" s="50">
        <v>110784.666468526</v>
      </c>
      <c r="E663" s="51">
        <f t="shared" si="50"/>
        <v>53.261858879099037</v>
      </c>
      <c r="F663" s="66">
        <f t="shared" si="51"/>
        <v>2.3777777777777778</v>
      </c>
    </row>
    <row r="664" spans="1:6">
      <c r="A664" s="47">
        <v>2004.07022080452</v>
      </c>
      <c r="B664" s="48">
        <v>40336</v>
      </c>
      <c r="C664" s="49" t="s">
        <v>100</v>
      </c>
      <c r="D664" s="50">
        <v>110782.18289978099</v>
      </c>
      <c r="E664" s="51">
        <f t="shared" si="50"/>
        <v>53.26066485566394</v>
      </c>
      <c r="F664" s="66">
        <f t="shared" si="51"/>
        <v>4.5666666666666664</v>
      </c>
    </row>
    <row r="665" spans="1:6">
      <c r="A665" s="47">
        <v>2006.4092336377601</v>
      </c>
      <c r="B665" s="48">
        <v>36234</v>
      </c>
      <c r="C665" s="49" t="s">
        <v>94</v>
      </c>
      <c r="D665" s="50">
        <v>110779.699331037</v>
      </c>
      <c r="E665" s="51">
        <f t="shared" si="50"/>
        <v>53.259470832229326</v>
      </c>
      <c r="F665" s="66">
        <f t="shared" si="51"/>
        <v>15.794444444444444</v>
      </c>
    </row>
    <row r="666" spans="1:6">
      <c r="A666" s="47">
        <v>2008.7482464710199</v>
      </c>
      <c r="B666" s="48">
        <v>40004</v>
      </c>
      <c r="C666" s="49" t="s">
        <v>94</v>
      </c>
      <c r="D666" s="50">
        <v>110777.215762293</v>
      </c>
      <c r="E666" s="51">
        <f t="shared" si="50"/>
        <v>53.258276808794712</v>
      </c>
      <c r="F666" s="66">
        <f t="shared" si="51"/>
        <v>5.4749999999999996</v>
      </c>
    </row>
    <row r="667" spans="1:6">
      <c r="A667" s="47">
        <v>2011.08725930425</v>
      </c>
      <c r="B667" s="48">
        <v>39856</v>
      </c>
      <c r="C667" s="49" t="s">
        <v>101</v>
      </c>
      <c r="D667" s="50">
        <v>110774.732193548</v>
      </c>
      <c r="E667" s="51">
        <f t="shared" si="50"/>
        <v>53.257082785359614</v>
      </c>
      <c r="F667" s="66">
        <f t="shared" si="51"/>
        <v>5.8861111111111111</v>
      </c>
    </row>
    <row r="668" spans="1:6">
      <c r="A668" s="47">
        <v>2013.4262721375101</v>
      </c>
      <c r="B668" s="48">
        <v>40891</v>
      </c>
      <c r="C668" s="49" t="s">
        <v>94</v>
      </c>
      <c r="D668" s="50">
        <v>110772.24862480399</v>
      </c>
      <c r="E668" s="51">
        <f t="shared" si="50"/>
        <v>53.255888761925</v>
      </c>
      <c r="F668" s="66">
        <f t="shared" si="51"/>
        <v>3.0472222222222221</v>
      </c>
    </row>
    <row r="669" spans="1:6">
      <c r="A669" s="47">
        <v>2015.7652849707599</v>
      </c>
      <c r="B669" s="48">
        <v>40469</v>
      </c>
      <c r="C669" s="49" t="s">
        <v>109</v>
      </c>
      <c r="D669" s="50">
        <v>110769.765056059</v>
      </c>
      <c r="E669" s="51">
        <f t="shared" si="50"/>
        <v>53.254694738489903</v>
      </c>
      <c r="F669" s="66">
        <f t="shared" si="51"/>
        <v>4.2027777777777775</v>
      </c>
    </row>
    <row r="670" spans="1:6">
      <c r="A670" s="47">
        <v>2018.10429780399</v>
      </c>
      <c r="B670" s="53">
        <v>39550</v>
      </c>
      <c r="C670" s="49" t="s">
        <v>94</v>
      </c>
      <c r="D670" s="50">
        <v>110767.28148731501</v>
      </c>
      <c r="E670" s="51">
        <f t="shared" si="50"/>
        <v>53.253500715055289</v>
      </c>
      <c r="F670" s="66">
        <f t="shared" si="51"/>
        <v>6.7194444444444441</v>
      </c>
    </row>
    <row r="671" spans="1:6">
      <c r="A671" s="47">
        <v>2020.4433106372501</v>
      </c>
      <c r="B671" s="48">
        <v>40004</v>
      </c>
      <c r="C671" s="49" t="s">
        <v>94</v>
      </c>
      <c r="D671" s="50">
        <v>110764.797918571</v>
      </c>
      <c r="E671" s="51">
        <f t="shared" si="50"/>
        <v>53.252306691620674</v>
      </c>
      <c r="F671" s="66">
        <f t="shared" si="51"/>
        <v>5.4749999999999996</v>
      </c>
    </row>
    <row r="672" spans="1:6">
      <c r="A672" s="47">
        <v>2022.7823234704999</v>
      </c>
      <c r="B672" s="48">
        <v>39982</v>
      </c>
      <c r="C672" s="49" t="s">
        <v>109</v>
      </c>
      <c r="D672" s="50">
        <v>110762.314349826</v>
      </c>
      <c r="E672" s="51">
        <f t="shared" si="50"/>
        <v>53.251112668185577</v>
      </c>
      <c r="F672" s="66">
        <f t="shared" si="51"/>
        <v>5.5361111111111114</v>
      </c>
    </row>
    <row r="673" spans="1:6">
      <c r="A673" s="47">
        <v>2025.12133630374</v>
      </c>
      <c r="B673" s="48">
        <v>39981</v>
      </c>
      <c r="C673" s="49" t="s">
        <v>94</v>
      </c>
      <c r="D673" s="50">
        <v>110759.830781082</v>
      </c>
      <c r="E673" s="51">
        <f t="shared" si="50"/>
        <v>53.249918644750963</v>
      </c>
      <c r="F673" s="66">
        <f t="shared" si="51"/>
        <v>5.5388888888888888</v>
      </c>
    </row>
    <row r="674" spans="1:6">
      <c r="A674" s="47">
        <v>2027.4603491369901</v>
      </c>
      <c r="B674" s="48">
        <v>39860</v>
      </c>
      <c r="C674" s="49" t="s">
        <v>109</v>
      </c>
      <c r="D674" s="50">
        <v>110757.34721233801</v>
      </c>
      <c r="E674" s="51">
        <f t="shared" ref="E674:E737" si="52">D674/2080</f>
        <v>53.248724621316349</v>
      </c>
      <c r="F674" s="66">
        <f t="shared" ref="F674:F737" si="53">YEARFRAC($F$9,B674)</f>
        <v>5.875</v>
      </c>
    </row>
    <row r="675" spans="1:6">
      <c r="A675" s="47">
        <v>2029.7993619702399</v>
      </c>
      <c r="B675" s="48">
        <v>40122</v>
      </c>
      <c r="C675" s="49" t="s">
        <v>94</v>
      </c>
      <c r="D675" s="50">
        <v>110754.86364359299</v>
      </c>
      <c r="E675" s="51">
        <f t="shared" si="52"/>
        <v>53.247530597881244</v>
      </c>
      <c r="F675" s="66">
        <f t="shared" si="53"/>
        <v>5.1555555555555559</v>
      </c>
    </row>
    <row r="676" spans="1:6">
      <c r="A676" s="47">
        <v>2032.13837480349</v>
      </c>
      <c r="B676" s="48">
        <v>38245</v>
      </c>
      <c r="C676" s="49" t="s">
        <v>94</v>
      </c>
      <c r="D676" s="50">
        <v>110752.380074849</v>
      </c>
      <c r="E676" s="51">
        <f t="shared" si="52"/>
        <v>53.246336574446637</v>
      </c>
      <c r="F676" s="66">
        <f t="shared" si="53"/>
        <v>10.294444444444444</v>
      </c>
    </row>
    <row r="677" spans="1:6">
      <c r="A677" s="47">
        <v>2034.4773876367301</v>
      </c>
      <c r="B677" s="48">
        <v>41390</v>
      </c>
      <c r="C677" s="49" t="s">
        <v>94</v>
      </c>
      <c r="D677" s="50">
        <v>110749.896506105</v>
      </c>
      <c r="E677" s="51">
        <f t="shared" si="52"/>
        <v>53.245142551012016</v>
      </c>
      <c r="F677" s="66">
        <f t="shared" si="53"/>
        <v>1.6805555555555556</v>
      </c>
    </row>
    <row r="678" spans="1:6">
      <c r="A678" s="47">
        <v>2036.81640046998</v>
      </c>
      <c r="B678" s="48">
        <v>40944</v>
      </c>
      <c r="C678" s="49" t="s">
        <v>99</v>
      </c>
      <c r="D678" s="50">
        <v>110747.41293736</v>
      </c>
      <c r="E678" s="51">
        <f t="shared" si="52"/>
        <v>53.243948527576926</v>
      </c>
      <c r="F678" s="66">
        <f t="shared" si="53"/>
        <v>2.9055555555555554</v>
      </c>
    </row>
    <row r="679" spans="1:6">
      <c r="A679" s="47">
        <v>2039.15541330323</v>
      </c>
      <c r="B679" s="48">
        <v>40684</v>
      </c>
      <c r="C679" s="49" t="s">
        <v>94</v>
      </c>
      <c r="D679" s="50">
        <v>110744.92936861599</v>
      </c>
      <c r="E679" s="51">
        <f t="shared" si="52"/>
        <v>53.242754504142304</v>
      </c>
      <c r="F679" s="66">
        <f t="shared" si="53"/>
        <v>3.6111111111111112</v>
      </c>
    </row>
    <row r="680" spans="1:6">
      <c r="A680" s="47">
        <v>2041.4944261364601</v>
      </c>
      <c r="B680" s="48">
        <v>40862</v>
      </c>
      <c r="C680" s="49" t="s">
        <v>94</v>
      </c>
      <c r="D680" s="50">
        <v>110742.445799872</v>
      </c>
      <c r="E680" s="51">
        <f t="shared" si="52"/>
        <v>53.24156048070769</v>
      </c>
      <c r="F680" s="66">
        <f t="shared" si="53"/>
        <v>3.1277777777777778</v>
      </c>
    </row>
    <row r="681" spans="1:6">
      <c r="A681" s="47">
        <v>2043.83343896972</v>
      </c>
      <c r="B681" s="48">
        <v>39835</v>
      </c>
      <c r="C681" s="49" t="s">
        <v>94</v>
      </c>
      <c r="D681" s="50">
        <v>110739.96223112701</v>
      </c>
      <c r="E681" s="51">
        <f t="shared" si="52"/>
        <v>53.2403664572726</v>
      </c>
      <c r="F681" s="66">
        <f t="shared" si="53"/>
        <v>5.9416666666666664</v>
      </c>
    </row>
    <row r="682" spans="1:6">
      <c r="A682" s="47">
        <v>2046.17245180297</v>
      </c>
      <c r="B682" s="48">
        <v>37524</v>
      </c>
      <c r="C682" s="49" t="s">
        <v>94</v>
      </c>
      <c r="D682" s="50">
        <v>110737.478662383</v>
      </c>
      <c r="E682" s="51">
        <f t="shared" si="52"/>
        <v>53.239172433837979</v>
      </c>
      <c r="F682" s="66">
        <f t="shared" si="53"/>
        <v>12.266666666666667</v>
      </c>
    </row>
    <row r="683" spans="1:6">
      <c r="A683" s="47">
        <v>2048.5114646362099</v>
      </c>
      <c r="B683" s="48">
        <v>38376</v>
      </c>
      <c r="C683" s="49" t="s">
        <v>94</v>
      </c>
      <c r="D683" s="50">
        <v>110734.99509363899</v>
      </c>
      <c r="E683" s="51">
        <f t="shared" si="52"/>
        <v>53.237978410403365</v>
      </c>
      <c r="F683" s="66">
        <f t="shared" si="53"/>
        <v>9.9361111111111118</v>
      </c>
    </row>
    <row r="684" spans="1:6">
      <c r="A684" s="47">
        <v>2050.8504774694602</v>
      </c>
      <c r="B684" s="48">
        <v>39919</v>
      </c>
      <c r="C684" s="49" t="s">
        <v>94</v>
      </c>
      <c r="D684" s="50">
        <v>110732.511524894</v>
      </c>
      <c r="E684" s="51">
        <f t="shared" si="52"/>
        <v>53.236784386968267</v>
      </c>
      <c r="F684" s="66">
        <f t="shared" si="53"/>
        <v>5.708333333333333</v>
      </c>
    </row>
    <row r="685" spans="1:6">
      <c r="A685" s="47">
        <v>2053.1894903027101</v>
      </c>
      <c r="B685" s="48">
        <v>38578</v>
      </c>
      <c r="C685" s="49" t="s">
        <v>94</v>
      </c>
      <c r="D685" s="50">
        <v>110730.02795615001</v>
      </c>
      <c r="E685" s="51">
        <f t="shared" si="52"/>
        <v>53.23559036353366</v>
      </c>
      <c r="F685" s="66">
        <f t="shared" si="53"/>
        <v>9.3805555555555564</v>
      </c>
    </row>
    <row r="686" spans="1:6">
      <c r="A686" s="47">
        <v>2055.5285031359499</v>
      </c>
      <c r="B686" s="48">
        <v>39949</v>
      </c>
      <c r="C686" s="49" t="s">
        <v>107</v>
      </c>
      <c r="D686" s="50">
        <v>110727.544387406</v>
      </c>
      <c r="E686" s="51">
        <f t="shared" si="52"/>
        <v>53.234396340099039</v>
      </c>
      <c r="F686" s="66">
        <f t="shared" si="53"/>
        <v>5.625</v>
      </c>
    </row>
    <row r="687" spans="1:6">
      <c r="A687" s="47">
        <v>2057.8675159692002</v>
      </c>
      <c r="B687" s="48">
        <v>40221</v>
      </c>
      <c r="C687" s="49" t="s">
        <v>101</v>
      </c>
      <c r="D687" s="50">
        <v>110725.060818661</v>
      </c>
      <c r="E687" s="51">
        <f t="shared" si="52"/>
        <v>53.233202316663942</v>
      </c>
      <c r="F687" s="66">
        <f t="shared" si="53"/>
        <v>4.8861111111111111</v>
      </c>
    </row>
    <row r="688" spans="1:6">
      <c r="A688" s="47">
        <v>2060.2065288024501</v>
      </c>
      <c r="B688" s="53">
        <v>37385</v>
      </c>
      <c r="C688" s="49" t="s">
        <v>94</v>
      </c>
      <c r="D688" s="50">
        <v>110722.577249917</v>
      </c>
      <c r="E688" s="51">
        <f t="shared" si="52"/>
        <v>53.232008293229327</v>
      </c>
      <c r="F688" s="66">
        <f t="shared" si="53"/>
        <v>12.644444444444444</v>
      </c>
    </row>
    <row r="689" spans="1:6">
      <c r="A689" s="47">
        <v>2062.5455416356899</v>
      </c>
      <c r="B689" s="53">
        <v>36403</v>
      </c>
      <c r="C689" s="49" t="s">
        <v>94</v>
      </c>
      <c r="D689" s="50">
        <v>110720.09368117301</v>
      </c>
      <c r="E689" s="51">
        <f t="shared" si="52"/>
        <v>53.230814269794713</v>
      </c>
      <c r="F689" s="66">
        <f t="shared" si="53"/>
        <v>15.333333333333334</v>
      </c>
    </row>
    <row r="690" spans="1:6">
      <c r="A690" s="47">
        <v>2064.8845544689402</v>
      </c>
      <c r="B690" s="48">
        <v>40064</v>
      </c>
      <c r="C690" s="49" t="s">
        <v>94</v>
      </c>
      <c r="D690" s="50">
        <v>110717.610112428</v>
      </c>
      <c r="E690" s="51">
        <f t="shared" si="52"/>
        <v>53.229620246359616</v>
      </c>
      <c r="F690" s="66">
        <f t="shared" si="53"/>
        <v>5.3138888888888891</v>
      </c>
    </row>
    <row r="691" spans="1:6">
      <c r="A691" s="47">
        <v>2067.2235673021901</v>
      </c>
      <c r="B691" s="48">
        <v>40438</v>
      </c>
      <c r="C691" s="49" t="s">
        <v>109</v>
      </c>
      <c r="D691" s="50">
        <v>110715.126543684</v>
      </c>
      <c r="E691" s="51">
        <f t="shared" si="52"/>
        <v>53.228426222925002</v>
      </c>
      <c r="F691" s="66">
        <f t="shared" si="53"/>
        <v>4.2888888888888888</v>
      </c>
    </row>
    <row r="692" spans="1:6">
      <c r="A692" s="47">
        <v>2069.5625801354299</v>
      </c>
      <c r="B692" s="48">
        <v>39661</v>
      </c>
      <c r="C692" s="49" t="s">
        <v>94</v>
      </c>
      <c r="D692" s="50">
        <v>110712.64297494</v>
      </c>
      <c r="E692" s="51">
        <f t="shared" si="52"/>
        <v>53.227232199490381</v>
      </c>
      <c r="F692" s="66">
        <f t="shared" si="53"/>
        <v>6.416666666666667</v>
      </c>
    </row>
    <row r="693" spans="1:6">
      <c r="A693" s="47">
        <v>2071.9015929686898</v>
      </c>
      <c r="B693" s="48">
        <v>36234</v>
      </c>
      <c r="C693" s="49" t="s">
        <v>18</v>
      </c>
      <c r="D693" s="50">
        <v>110710.159406195</v>
      </c>
      <c r="E693" s="51">
        <f t="shared" si="52"/>
        <v>53.22603817605529</v>
      </c>
      <c r="F693" s="66">
        <f t="shared" si="53"/>
        <v>15.794444444444444</v>
      </c>
    </row>
    <row r="694" spans="1:6">
      <c r="A694" s="47">
        <v>2074.2406058019301</v>
      </c>
      <c r="B694" s="48">
        <v>38970</v>
      </c>
      <c r="C694" s="49" t="s">
        <v>94</v>
      </c>
      <c r="D694" s="50">
        <v>110707.675837451</v>
      </c>
      <c r="E694" s="51">
        <f t="shared" si="52"/>
        <v>53.224844152620669</v>
      </c>
      <c r="F694" s="66">
        <f t="shared" si="53"/>
        <v>8.3083333333333336</v>
      </c>
    </row>
    <row r="695" spans="1:6">
      <c r="A695" s="47">
        <v>2076.5796186351699</v>
      </c>
      <c r="B695" s="48">
        <v>39208</v>
      </c>
      <c r="C695" s="49" t="s">
        <v>107</v>
      </c>
      <c r="D695" s="50">
        <v>110705.192268707</v>
      </c>
      <c r="E695" s="51">
        <f t="shared" si="52"/>
        <v>53.223650129186062</v>
      </c>
      <c r="F695" s="66">
        <f t="shared" si="53"/>
        <v>7.6527777777777777</v>
      </c>
    </row>
    <row r="696" spans="1:6">
      <c r="A696" s="47">
        <v>2078.9186314684298</v>
      </c>
      <c r="B696" s="48">
        <v>38910</v>
      </c>
      <c r="C696" s="49" t="s">
        <v>97</v>
      </c>
      <c r="D696" s="50">
        <v>110702.70869996199</v>
      </c>
      <c r="E696" s="51">
        <f t="shared" si="52"/>
        <v>53.222456105750958</v>
      </c>
      <c r="F696" s="66">
        <f t="shared" si="53"/>
        <v>8.469444444444445</v>
      </c>
    </row>
    <row r="697" spans="1:6">
      <c r="A697" s="47">
        <v>2081.2576443016701</v>
      </c>
      <c r="B697" s="48">
        <v>40017</v>
      </c>
      <c r="C697" s="49" t="s">
        <v>117</v>
      </c>
      <c r="D697" s="50">
        <v>110700.225131218</v>
      </c>
      <c r="E697" s="51">
        <f t="shared" si="52"/>
        <v>53.221262082316343</v>
      </c>
      <c r="F697" s="66">
        <f t="shared" si="53"/>
        <v>5.4388888888888891</v>
      </c>
    </row>
    <row r="698" spans="1:6">
      <c r="A698" s="47">
        <v>2083.5966571349099</v>
      </c>
      <c r="B698" s="48">
        <v>37545</v>
      </c>
      <c r="C698" s="49" t="s">
        <v>94</v>
      </c>
      <c r="D698" s="50">
        <v>110697.741562474</v>
      </c>
      <c r="E698" s="51">
        <f t="shared" si="52"/>
        <v>53.220068058881729</v>
      </c>
      <c r="F698" s="66">
        <f t="shared" si="53"/>
        <v>12.208333333333334</v>
      </c>
    </row>
    <row r="699" spans="1:6">
      <c r="A699" s="47">
        <v>2085.9356699681698</v>
      </c>
      <c r="B699" s="48">
        <v>36631</v>
      </c>
      <c r="C699" s="49" t="s">
        <v>99</v>
      </c>
      <c r="D699" s="50">
        <v>110695.257993729</v>
      </c>
      <c r="E699" s="51">
        <f t="shared" si="52"/>
        <v>53.218874035446632</v>
      </c>
      <c r="F699" s="66">
        <f t="shared" si="53"/>
        <v>14.71111111111111</v>
      </c>
    </row>
    <row r="700" spans="1:6">
      <c r="A700" s="47">
        <v>2088.2746828014101</v>
      </c>
      <c r="B700" s="48">
        <v>41540</v>
      </c>
      <c r="C700" s="49" t="s">
        <v>107</v>
      </c>
      <c r="D700" s="50">
        <v>110692.77442498499</v>
      </c>
      <c r="E700" s="51">
        <f t="shared" si="52"/>
        <v>53.217680012012018</v>
      </c>
      <c r="F700" s="66">
        <f t="shared" si="53"/>
        <v>1.2722222222222221</v>
      </c>
    </row>
    <row r="701" spans="1:6">
      <c r="A701" s="47">
        <v>2090.61369563465</v>
      </c>
      <c r="B701" s="48">
        <v>39235</v>
      </c>
      <c r="C701" s="49" t="s">
        <v>109</v>
      </c>
      <c r="D701" s="50">
        <v>110690.290856241</v>
      </c>
      <c r="E701" s="51">
        <f t="shared" si="52"/>
        <v>53.216485988577404</v>
      </c>
      <c r="F701" s="66">
        <f t="shared" si="53"/>
        <v>7.5805555555555557</v>
      </c>
    </row>
    <row r="702" spans="1:6">
      <c r="A702" s="47">
        <v>2092.9527084679098</v>
      </c>
      <c r="B702" s="48">
        <v>36649</v>
      </c>
      <c r="C702" s="49" t="s">
        <v>96</v>
      </c>
      <c r="D702" s="50">
        <v>110687.80728749601</v>
      </c>
      <c r="E702" s="51">
        <f t="shared" si="52"/>
        <v>53.215291965142313</v>
      </c>
      <c r="F702" s="66">
        <f t="shared" si="53"/>
        <v>14.661111111111111</v>
      </c>
    </row>
    <row r="703" spans="1:6">
      <c r="A703" s="47">
        <v>2095.2917213011601</v>
      </c>
      <c r="B703" s="48">
        <v>38832</v>
      </c>
      <c r="C703" s="49" t="s">
        <v>94</v>
      </c>
      <c r="D703" s="50">
        <v>110685.323718752</v>
      </c>
      <c r="E703" s="51">
        <f t="shared" si="52"/>
        <v>53.214097941707692</v>
      </c>
      <c r="F703" s="66">
        <f t="shared" si="53"/>
        <v>8.6833333333333336</v>
      </c>
    </row>
    <row r="704" spans="1:6">
      <c r="A704" s="47">
        <v>2097.63073413439</v>
      </c>
      <c r="B704" s="48">
        <v>40371</v>
      </c>
      <c r="C704" s="49" t="s">
        <v>97</v>
      </c>
      <c r="D704" s="50">
        <v>110682.840150007</v>
      </c>
      <c r="E704" s="51">
        <f t="shared" si="52"/>
        <v>53.212903918272595</v>
      </c>
      <c r="F704" s="66">
        <f t="shared" si="53"/>
        <v>4.4694444444444441</v>
      </c>
    </row>
    <row r="705" spans="1:6">
      <c r="A705" s="47">
        <v>2099.9697469676498</v>
      </c>
      <c r="B705" s="48">
        <v>41425</v>
      </c>
      <c r="C705" s="49" t="s">
        <v>94</v>
      </c>
      <c r="D705" s="50">
        <v>110680.356581263</v>
      </c>
      <c r="E705" s="51">
        <f t="shared" si="52"/>
        <v>53.211709894837981</v>
      </c>
      <c r="F705" s="66">
        <f t="shared" si="53"/>
        <v>1.5833333333333333</v>
      </c>
    </row>
    <row r="706" spans="1:6">
      <c r="A706" s="47">
        <v>2102.3087598009001</v>
      </c>
      <c r="B706" s="48">
        <v>39302</v>
      </c>
      <c r="C706" s="49" t="s">
        <v>94</v>
      </c>
      <c r="D706" s="50">
        <v>110677.873012519</v>
      </c>
      <c r="E706" s="51">
        <f t="shared" si="52"/>
        <v>53.210515871403366</v>
      </c>
      <c r="F706" s="66">
        <f t="shared" si="53"/>
        <v>7.3972222222222221</v>
      </c>
    </row>
    <row r="707" spans="1:6">
      <c r="A707" s="47">
        <v>2104.64777263413</v>
      </c>
      <c r="B707" s="48">
        <v>36734</v>
      </c>
      <c r="C707" s="49" t="s">
        <v>99</v>
      </c>
      <c r="D707" s="50">
        <v>110675.38944377399</v>
      </c>
      <c r="E707" s="51">
        <f t="shared" si="52"/>
        <v>53.209321847968269</v>
      </c>
      <c r="F707" s="66">
        <f t="shared" si="53"/>
        <v>14.427777777777777</v>
      </c>
    </row>
    <row r="708" spans="1:6">
      <c r="A708" s="47">
        <v>2106.9867854673898</v>
      </c>
      <c r="B708" s="48">
        <v>40019</v>
      </c>
      <c r="C708" s="49" t="s">
        <v>109</v>
      </c>
      <c r="D708" s="50">
        <v>110672.90587503</v>
      </c>
      <c r="E708" s="51">
        <f t="shared" si="52"/>
        <v>53.208127824533655</v>
      </c>
      <c r="F708" s="66">
        <f t="shared" si="53"/>
        <v>5.4333333333333336</v>
      </c>
    </row>
    <row r="709" spans="1:6">
      <c r="A709" s="47">
        <v>2109.3257983006401</v>
      </c>
      <c r="B709" s="48">
        <v>39846</v>
      </c>
      <c r="C709" s="49" t="s">
        <v>94</v>
      </c>
      <c r="D709" s="50">
        <v>110670.422306286</v>
      </c>
      <c r="E709" s="51">
        <f t="shared" si="52"/>
        <v>53.206933801099034</v>
      </c>
      <c r="F709" s="66">
        <f t="shared" si="53"/>
        <v>5.9138888888888888</v>
      </c>
    </row>
    <row r="710" spans="1:6">
      <c r="A710" s="47">
        <v>2111.66481113388</v>
      </c>
      <c r="B710" s="48">
        <v>39886</v>
      </c>
      <c r="C710" s="49" t="s">
        <v>109</v>
      </c>
      <c r="D710" s="50">
        <v>110667.938737541</v>
      </c>
      <c r="E710" s="51">
        <f t="shared" si="52"/>
        <v>53.205739777663943</v>
      </c>
      <c r="F710" s="66">
        <f t="shared" si="53"/>
        <v>5.7972222222222225</v>
      </c>
    </row>
    <row r="711" spans="1:6">
      <c r="A711" s="47">
        <v>2114.0038239671298</v>
      </c>
      <c r="B711" s="48">
        <v>40034</v>
      </c>
      <c r="C711" s="49" t="s">
        <v>107</v>
      </c>
      <c r="D711" s="50">
        <v>110665.45516879699</v>
      </c>
      <c r="E711" s="51">
        <f t="shared" si="52"/>
        <v>53.204545754229322</v>
      </c>
      <c r="F711" s="66">
        <f t="shared" si="53"/>
        <v>5.3944444444444448</v>
      </c>
    </row>
    <row r="712" spans="1:6">
      <c r="A712" s="47">
        <v>2116.3428368003802</v>
      </c>
      <c r="B712" s="48">
        <v>40248</v>
      </c>
      <c r="C712" s="49" t="s">
        <v>94</v>
      </c>
      <c r="D712" s="50">
        <v>110662.971600053</v>
      </c>
      <c r="E712" s="51">
        <f t="shared" si="52"/>
        <v>53.203351730794715</v>
      </c>
      <c r="F712" s="66">
        <f t="shared" si="53"/>
        <v>4.8055555555555554</v>
      </c>
    </row>
    <row r="713" spans="1:6">
      <c r="A713" s="47">
        <v>2118.68184963363</v>
      </c>
      <c r="B713" s="48">
        <v>37811</v>
      </c>
      <c r="C713" s="49" t="s">
        <v>99</v>
      </c>
      <c r="D713" s="50">
        <v>110660.48803130801</v>
      </c>
      <c r="E713" s="51">
        <f t="shared" si="52"/>
        <v>53.202157707359618</v>
      </c>
      <c r="F713" s="66">
        <f t="shared" si="53"/>
        <v>11.477777777777778</v>
      </c>
    </row>
    <row r="714" spans="1:6">
      <c r="A714" s="47">
        <v>2121.0208624668699</v>
      </c>
      <c r="B714" s="48">
        <v>41377</v>
      </c>
      <c r="C714" s="49" t="s">
        <v>94</v>
      </c>
      <c r="D714" s="50">
        <v>110658.004462564</v>
      </c>
      <c r="E714" s="51">
        <f t="shared" si="52"/>
        <v>53.200963683925004</v>
      </c>
      <c r="F714" s="66">
        <f t="shared" si="53"/>
        <v>1.7166666666666666</v>
      </c>
    </row>
    <row r="715" spans="1:6">
      <c r="A715" s="47">
        <v>2123.3598753001202</v>
      </c>
      <c r="B715" s="48">
        <v>39966</v>
      </c>
      <c r="C715" s="49" t="s">
        <v>99</v>
      </c>
      <c r="D715" s="50">
        <v>110655.52089381999</v>
      </c>
      <c r="E715" s="51">
        <f t="shared" si="52"/>
        <v>53.199769660490382</v>
      </c>
      <c r="F715" s="66">
        <f t="shared" si="53"/>
        <v>5.5805555555555557</v>
      </c>
    </row>
    <row r="716" spans="1:6">
      <c r="A716" s="47">
        <v>2125.69888813337</v>
      </c>
      <c r="B716" s="48">
        <v>41337</v>
      </c>
      <c r="C716" s="49" t="s">
        <v>18</v>
      </c>
      <c r="D716" s="50">
        <v>110653.037325075</v>
      </c>
      <c r="E716" s="51">
        <f t="shared" si="52"/>
        <v>53.198575637055285</v>
      </c>
      <c r="F716" s="66">
        <f t="shared" si="53"/>
        <v>1.825</v>
      </c>
    </row>
    <row r="717" spans="1:6">
      <c r="A717" s="47">
        <v>2128.0379009666099</v>
      </c>
      <c r="B717" s="48">
        <v>40732</v>
      </c>
      <c r="C717" s="49" t="s">
        <v>107</v>
      </c>
      <c r="D717" s="50">
        <v>110650.55375633101</v>
      </c>
      <c r="E717" s="51">
        <f t="shared" si="52"/>
        <v>53.197381613620678</v>
      </c>
      <c r="F717" s="66">
        <f t="shared" si="53"/>
        <v>3.4805555555555556</v>
      </c>
    </row>
    <row r="718" spans="1:6">
      <c r="A718" s="47">
        <v>2130.3769137998602</v>
      </c>
      <c r="B718" s="53">
        <v>39483</v>
      </c>
      <c r="C718" s="49" t="s">
        <v>94</v>
      </c>
      <c r="D718" s="50">
        <v>110648.070187587</v>
      </c>
      <c r="E718" s="51">
        <f t="shared" si="52"/>
        <v>53.196187590186057</v>
      </c>
      <c r="F718" s="66">
        <f t="shared" si="53"/>
        <v>6.9055555555555559</v>
      </c>
    </row>
    <row r="719" spans="1:6">
      <c r="A719" s="47">
        <v>2132.71592663311</v>
      </c>
      <c r="B719" s="48">
        <v>39155</v>
      </c>
      <c r="C719" s="49" t="s">
        <v>117</v>
      </c>
      <c r="D719" s="50">
        <v>110645.586618842</v>
      </c>
      <c r="E719" s="51">
        <f t="shared" si="52"/>
        <v>53.194993566750966</v>
      </c>
      <c r="F719" s="66">
        <f t="shared" si="53"/>
        <v>7.7972222222222225</v>
      </c>
    </row>
    <row r="720" spans="1:6">
      <c r="A720" s="47">
        <v>2135.0549394663499</v>
      </c>
      <c r="B720" s="48">
        <v>40439</v>
      </c>
      <c r="C720" s="49" t="s">
        <v>20</v>
      </c>
      <c r="D720" s="50">
        <v>110643.103050098</v>
      </c>
      <c r="E720" s="51">
        <f t="shared" si="52"/>
        <v>53.193799543316345</v>
      </c>
      <c r="F720" s="66">
        <f t="shared" si="53"/>
        <v>4.2861111111111114</v>
      </c>
    </row>
    <row r="721" spans="1:6">
      <c r="A721" s="47">
        <v>2137.3939522996002</v>
      </c>
      <c r="B721" s="48">
        <v>40667</v>
      </c>
      <c r="C721" s="49" t="s">
        <v>19</v>
      </c>
      <c r="D721" s="50">
        <v>110640.61948135401</v>
      </c>
      <c r="E721" s="51">
        <f t="shared" si="52"/>
        <v>53.192605519881731</v>
      </c>
      <c r="F721" s="66">
        <f t="shared" si="53"/>
        <v>3.6583333333333332</v>
      </c>
    </row>
    <row r="722" spans="1:6">
      <c r="A722" s="47">
        <v>2139.73296513285</v>
      </c>
      <c r="B722" s="48">
        <v>39375</v>
      </c>
      <c r="C722" s="49" t="s">
        <v>94</v>
      </c>
      <c r="D722" s="50">
        <v>110638.135912609</v>
      </c>
      <c r="E722" s="51">
        <f t="shared" si="52"/>
        <v>53.191411496446634</v>
      </c>
      <c r="F722" s="66">
        <f t="shared" si="53"/>
        <v>7.197222222222222</v>
      </c>
    </row>
    <row r="723" spans="1:6">
      <c r="A723" s="47">
        <v>2142.0719779660899</v>
      </c>
      <c r="B723" s="48">
        <v>41862</v>
      </c>
      <c r="C723" s="49" t="s">
        <v>18</v>
      </c>
      <c r="D723" s="50">
        <v>110635.652343865</v>
      </c>
      <c r="E723" s="51">
        <f t="shared" si="52"/>
        <v>53.190217473012019</v>
      </c>
      <c r="F723" s="66">
        <f t="shared" si="53"/>
        <v>0.3888888888888889</v>
      </c>
    </row>
    <row r="724" spans="1:6">
      <c r="A724" s="47">
        <v>2144.4109907993402</v>
      </c>
      <c r="B724" s="48">
        <v>40637</v>
      </c>
      <c r="C724" s="49" t="s">
        <v>110</v>
      </c>
      <c r="D724" s="50">
        <v>110633.168775121</v>
      </c>
      <c r="E724" s="51">
        <f t="shared" si="52"/>
        <v>53.189023449577405</v>
      </c>
      <c r="F724" s="66">
        <f t="shared" si="53"/>
        <v>3.7416666666666667</v>
      </c>
    </row>
    <row r="725" spans="1:6">
      <c r="A725" s="47">
        <v>2146.7500036325901</v>
      </c>
      <c r="B725" s="48">
        <v>40262</v>
      </c>
      <c r="C725" s="49" t="s">
        <v>101</v>
      </c>
      <c r="D725" s="50">
        <v>110630.685206376</v>
      </c>
      <c r="E725" s="51">
        <f t="shared" si="52"/>
        <v>53.187829426142308</v>
      </c>
      <c r="F725" s="66">
        <f t="shared" si="53"/>
        <v>4.7666666666666666</v>
      </c>
    </row>
    <row r="726" spans="1:6">
      <c r="A726" s="47">
        <v>2149.0890164658299</v>
      </c>
      <c r="B726" s="48">
        <v>40791</v>
      </c>
      <c r="C726" s="49" t="s">
        <v>109</v>
      </c>
      <c r="D726" s="50">
        <v>110628.201637632</v>
      </c>
      <c r="E726" s="51">
        <f t="shared" si="52"/>
        <v>53.186635402707687</v>
      </c>
      <c r="F726" s="66">
        <f t="shared" si="53"/>
        <v>3.3222222222222224</v>
      </c>
    </row>
    <row r="727" spans="1:6">
      <c r="A727" s="47">
        <v>2151.4280292990902</v>
      </c>
      <c r="B727" s="48">
        <v>39012</v>
      </c>
      <c r="C727" s="49" t="s">
        <v>94</v>
      </c>
      <c r="D727" s="50">
        <v>110625.718068888</v>
      </c>
      <c r="E727" s="51">
        <f t="shared" si="52"/>
        <v>53.18544137927308</v>
      </c>
      <c r="F727" s="66">
        <f t="shared" si="53"/>
        <v>8.1916666666666664</v>
      </c>
    </row>
    <row r="728" spans="1:6">
      <c r="A728" s="47">
        <v>2153.7670421323301</v>
      </c>
      <c r="B728" s="48">
        <v>37024</v>
      </c>
      <c r="C728" s="49" t="s">
        <v>94</v>
      </c>
      <c r="D728" s="50">
        <v>110623.23450014299</v>
      </c>
      <c r="E728" s="51">
        <f t="shared" si="52"/>
        <v>53.184247355837975</v>
      </c>
      <c r="F728" s="66">
        <f t="shared" si="53"/>
        <v>13.633333333333333</v>
      </c>
    </row>
    <row r="729" spans="1:6">
      <c r="A729" s="47">
        <v>2156.1060549655699</v>
      </c>
      <c r="B729" s="48">
        <v>41098</v>
      </c>
      <c r="C729" s="49" t="s">
        <v>105</v>
      </c>
      <c r="D729" s="50">
        <v>110620.750931399</v>
      </c>
      <c r="E729" s="51">
        <f t="shared" si="52"/>
        <v>53.183053332403368</v>
      </c>
      <c r="F729" s="66">
        <f t="shared" si="53"/>
        <v>2.4805555555555556</v>
      </c>
    </row>
    <row r="730" spans="1:6">
      <c r="A730" s="47">
        <v>2158.4450677988302</v>
      </c>
      <c r="B730" s="48">
        <v>36651</v>
      </c>
      <c r="C730" s="49" t="s">
        <v>109</v>
      </c>
      <c r="D730" s="50">
        <v>110618.26736265499</v>
      </c>
      <c r="E730" s="51">
        <f t="shared" si="52"/>
        <v>53.181859308968747</v>
      </c>
      <c r="F730" s="66">
        <f t="shared" si="53"/>
        <v>14.655555555555555</v>
      </c>
    </row>
    <row r="731" spans="1:6">
      <c r="A731" s="47">
        <v>2160.7840806320701</v>
      </c>
      <c r="B731" s="48">
        <v>40436</v>
      </c>
      <c r="C731" s="49" t="s">
        <v>96</v>
      </c>
      <c r="D731" s="50">
        <v>110615.78379391</v>
      </c>
      <c r="E731" s="51">
        <f t="shared" si="52"/>
        <v>53.180665285533657</v>
      </c>
      <c r="F731" s="66">
        <f t="shared" si="53"/>
        <v>4.2944444444444443</v>
      </c>
    </row>
    <row r="732" spans="1:6">
      <c r="A732" s="47">
        <v>2163.1230934653099</v>
      </c>
      <c r="B732" s="48">
        <v>40809</v>
      </c>
      <c r="C732" s="49" t="s">
        <v>106</v>
      </c>
      <c r="D732" s="50">
        <v>110613.30022516599</v>
      </c>
      <c r="E732" s="51">
        <f t="shared" si="52"/>
        <v>53.179471262099035</v>
      </c>
      <c r="F732" s="66">
        <f t="shared" si="53"/>
        <v>3.2722222222222221</v>
      </c>
    </row>
    <row r="733" spans="1:6">
      <c r="A733" s="47">
        <v>2165.4621062985698</v>
      </c>
      <c r="B733" s="48">
        <v>38509</v>
      </c>
      <c r="C733" s="49" t="s">
        <v>99</v>
      </c>
      <c r="D733" s="50">
        <v>110610.816656422</v>
      </c>
      <c r="E733" s="51">
        <f t="shared" si="52"/>
        <v>53.178277238664421</v>
      </c>
      <c r="F733" s="66">
        <f t="shared" si="53"/>
        <v>9.5694444444444446</v>
      </c>
    </row>
    <row r="734" spans="1:6">
      <c r="A734" s="47">
        <v>2167.8011191318101</v>
      </c>
      <c r="B734" s="48">
        <v>39911</v>
      </c>
      <c r="C734" s="49" t="s">
        <v>104</v>
      </c>
      <c r="D734" s="50">
        <v>110608.33308767701</v>
      </c>
      <c r="E734" s="51">
        <f t="shared" si="52"/>
        <v>53.177083215229331</v>
      </c>
      <c r="F734" s="66">
        <f t="shared" si="53"/>
        <v>5.7305555555555552</v>
      </c>
    </row>
    <row r="735" spans="1:6">
      <c r="A735" s="47">
        <v>2170.1401319650499</v>
      </c>
      <c r="B735" s="48">
        <v>40004</v>
      </c>
      <c r="C735" s="49" t="s">
        <v>107</v>
      </c>
      <c r="D735" s="50">
        <v>110605.849518933</v>
      </c>
      <c r="E735" s="51">
        <f t="shared" si="52"/>
        <v>53.17588919179471</v>
      </c>
      <c r="F735" s="66">
        <f t="shared" si="53"/>
        <v>5.4749999999999996</v>
      </c>
    </row>
    <row r="736" spans="1:6">
      <c r="A736" s="47">
        <v>2172.4791447983098</v>
      </c>
      <c r="B736" s="48">
        <v>39981</v>
      </c>
      <c r="C736" s="49" t="s">
        <v>94</v>
      </c>
      <c r="D736" s="50">
        <v>110603.365950188</v>
      </c>
      <c r="E736" s="51">
        <f t="shared" si="52"/>
        <v>53.174695168359619</v>
      </c>
      <c r="F736" s="66">
        <f t="shared" si="53"/>
        <v>5.5388888888888888</v>
      </c>
    </row>
    <row r="737" spans="1:6">
      <c r="A737" s="47">
        <v>2174.8181576315601</v>
      </c>
      <c r="B737" s="48">
        <v>40271</v>
      </c>
      <c r="C737" s="49" t="s">
        <v>107</v>
      </c>
      <c r="D737" s="50">
        <v>110600.882381444</v>
      </c>
      <c r="E737" s="51">
        <f t="shared" si="52"/>
        <v>53.173501144924998</v>
      </c>
      <c r="F737" s="66">
        <f t="shared" si="53"/>
        <v>4.7444444444444445</v>
      </c>
    </row>
    <row r="738" spans="1:6">
      <c r="A738" s="47">
        <v>2177.1571704647899</v>
      </c>
      <c r="B738" s="48">
        <v>37072</v>
      </c>
      <c r="C738" s="49" t="s">
        <v>19</v>
      </c>
      <c r="D738" s="50">
        <v>110598.3988127</v>
      </c>
      <c r="E738" s="51">
        <f t="shared" ref="E738:E801" si="54">D738/2080</f>
        <v>53.172307121490384</v>
      </c>
      <c r="F738" s="66">
        <f t="shared" ref="F738:F801" si="55">YEARFRAC($F$9,B738)</f>
        <v>13.5</v>
      </c>
    </row>
    <row r="739" spans="1:6">
      <c r="A739" s="47">
        <v>2179.4961832980498</v>
      </c>
      <c r="B739" s="53">
        <v>36646</v>
      </c>
      <c r="C739" s="49" t="s">
        <v>94</v>
      </c>
      <c r="D739" s="50">
        <v>110595.91524395499</v>
      </c>
      <c r="E739" s="51">
        <f t="shared" si="54"/>
        <v>53.171113098055287</v>
      </c>
      <c r="F739" s="66">
        <f t="shared" si="55"/>
        <v>14.666666666666666</v>
      </c>
    </row>
    <row r="740" spans="1:6">
      <c r="A740" s="47">
        <v>2181.8351961313001</v>
      </c>
      <c r="B740" s="53">
        <v>39469</v>
      </c>
      <c r="C740" s="49" t="s">
        <v>94</v>
      </c>
      <c r="D740" s="50">
        <v>110593.431675211</v>
      </c>
      <c r="E740" s="51">
        <f t="shared" si="54"/>
        <v>53.169919074620672</v>
      </c>
      <c r="F740" s="66">
        <f t="shared" si="55"/>
        <v>6.9416666666666664</v>
      </c>
    </row>
    <row r="741" spans="1:6">
      <c r="A741" s="47">
        <v>2184.17420896453</v>
      </c>
      <c r="B741" s="48">
        <v>39128</v>
      </c>
      <c r="C741" s="49" t="s">
        <v>94</v>
      </c>
      <c r="D741" s="50">
        <v>110590.948106467</v>
      </c>
      <c r="E741" s="51">
        <f t="shared" si="54"/>
        <v>53.168725051186058</v>
      </c>
      <c r="F741" s="66">
        <f t="shared" si="55"/>
        <v>7.8777777777777782</v>
      </c>
    </row>
    <row r="742" spans="1:6">
      <c r="A742" s="47">
        <v>2186.5132217977898</v>
      </c>
      <c r="B742" s="48">
        <v>39485</v>
      </c>
      <c r="C742" s="49" t="s">
        <v>99</v>
      </c>
      <c r="D742" s="50">
        <v>110588.464537722</v>
      </c>
      <c r="E742" s="51">
        <f t="shared" si="54"/>
        <v>53.167531027750961</v>
      </c>
      <c r="F742" s="66">
        <f t="shared" si="55"/>
        <v>6.9</v>
      </c>
    </row>
    <row r="743" spans="1:6">
      <c r="A743" s="47">
        <v>2188.8522346310401</v>
      </c>
      <c r="B743" s="48">
        <v>39672</v>
      </c>
      <c r="C743" s="49" t="s">
        <v>99</v>
      </c>
      <c r="D743" s="50">
        <v>110585.98096897799</v>
      </c>
      <c r="E743" s="51">
        <f t="shared" si="54"/>
        <v>53.166337004316347</v>
      </c>
      <c r="F743" s="66">
        <f t="shared" si="55"/>
        <v>6.3861111111111111</v>
      </c>
    </row>
    <row r="744" spans="1:6">
      <c r="A744" s="47">
        <v>2191.19124746427</v>
      </c>
      <c r="B744" s="48">
        <v>39982</v>
      </c>
      <c r="C744" s="49" t="s">
        <v>109</v>
      </c>
      <c r="D744" s="50">
        <v>110583.497400234</v>
      </c>
      <c r="E744" s="51">
        <f t="shared" si="54"/>
        <v>53.165142980881733</v>
      </c>
      <c r="F744" s="66">
        <f t="shared" si="55"/>
        <v>5.5361111111111114</v>
      </c>
    </row>
    <row r="745" spans="1:6">
      <c r="A745" s="47">
        <v>2193.5302602975298</v>
      </c>
      <c r="B745" s="48">
        <v>41153</v>
      </c>
      <c r="C745" s="49" t="s">
        <v>94</v>
      </c>
      <c r="D745" s="50">
        <v>110581.01383148901</v>
      </c>
      <c r="E745" s="51">
        <f t="shared" si="54"/>
        <v>53.163948957446635</v>
      </c>
      <c r="F745" s="66">
        <f t="shared" si="55"/>
        <v>2.3333333333333335</v>
      </c>
    </row>
    <row r="746" spans="1:6">
      <c r="A746" s="47">
        <v>2195.8692731307801</v>
      </c>
      <c r="B746" s="48">
        <v>40670</v>
      </c>
      <c r="C746" s="49" t="s">
        <v>99</v>
      </c>
      <c r="D746" s="50">
        <v>110578.530262745</v>
      </c>
      <c r="E746" s="51">
        <f t="shared" si="54"/>
        <v>53.162754934012021</v>
      </c>
      <c r="F746" s="66">
        <f t="shared" si="55"/>
        <v>3.65</v>
      </c>
    </row>
    <row r="747" spans="1:6">
      <c r="A747" s="47">
        <v>2198.20828596402</v>
      </c>
      <c r="B747" s="48">
        <v>38388</v>
      </c>
      <c r="C747" s="49" t="s">
        <v>94</v>
      </c>
      <c r="D747" s="50">
        <v>110576.04669400099</v>
      </c>
      <c r="E747" s="51">
        <f t="shared" si="54"/>
        <v>53.1615609105774</v>
      </c>
      <c r="F747" s="66">
        <f t="shared" si="55"/>
        <v>9.905555555555555</v>
      </c>
    </row>
    <row r="748" spans="1:6">
      <c r="A748" s="47">
        <v>2200.5472987972698</v>
      </c>
      <c r="B748" s="48">
        <v>36234</v>
      </c>
      <c r="C748" s="49" t="s">
        <v>99</v>
      </c>
      <c r="D748" s="50">
        <v>110573.563125256</v>
      </c>
      <c r="E748" s="51">
        <f t="shared" si="54"/>
        <v>53.16036688714231</v>
      </c>
      <c r="F748" s="66">
        <f t="shared" si="55"/>
        <v>15.794444444444444</v>
      </c>
    </row>
    <row r="749" spans="1:6">
      <c r="A749" s="47">
        <v>2202.8863116305201</v>
      </c>
      <c r="B749" s="48">
        <v>40076</v>
      </c>
      <c r="C749" s="49" t="s">
        <v>109</v>
      </c>
      <c r="D749" s="50">
        <v>110571.07955651201</v>
      </c>
      <c r="E749" s="51">
        <f t="shared" si="54"/>
        <v>53.159172863707695</v>
      </c>
      <c r="F749" s="66">
        <f t="shared" si="55"/>
        <v>5.2805555555555559</v>
      </c>
    </row>
    <row r="750" spans="1:6">
      <c r="A750" s="47">
        <v>2205.22532446376</v>
      </c>
      <c r="B750" s="48">
        <v>40645</v>
      </c>
      <c r="C750" s="49" t="s">
        <v>97</v>
      </c>
      <c r="D750" s="50">
        <v>110568.595987768</v>
      </c>
      <c r="E750" s="51">
        <f t="shared" si="54"/>
        <v>53.157978840273074</v>
      </c>
      <c r="F750" s="66">
        <f t="shared" si="55"/>
        <v>3.7194444444444446</v>
      </c>
    </row>
    <row r="751" spans="1:6">
      <c r="A751" s="47">
        <v>2207.5643372970098</v>
      </c>
      <c r="B751" s="48">
        <v>41030</v>
      </c>
      <c r="C751" s="49" t="s">
        <v>94</v>
      </c>
      <c r="D751" s="50">
        <v>110566.112419023</v>
      </c>
      <c r="E751" s="51">
        <f t="shared" si="54"/>
        <v>53.156784816837984</v>
      </c>
      <c r="F751" s="66">
        <f t="shared" si="55"/>
        <v>2.6666666666666665</v>
      </c>
    </row>
    <row r="752" spans="1:6">
      <c r="A752" s="47">
        <v>2209.9033501302602</v>
      </c>
      <c r="B752" s="48">
        <v>38053</v>
      </c>
      <c r="C752" s="49" t="s">
        <v>109</v>
      </c>
      <c r="D752" s="50">
        <v>110563.628850279</v>
      </c>
      <c r="E752" s="51">
        <f t="shared" si="54"/>
        <v>53.155590793403363</v>
      </c>
      <c r="F752" s="66">
        <f t="shared" si="55"/>
        <v>10.816666666666666</v>
      </c>
    </row>
    <row r="753" spans="1:6">
      <c r="A753" s="47">
        <v>2212.24236296351</v>
      </c>
      <c r="B753" s="48">
        <v>40283</v>
      </c>
      <c r="C753" s="49" t="s">
        <v>109</v>
      </c>
      <c r="D753" s="50">
        <v>110561.14528153501</v>
      </c>
      <c r="E753" s="51">
        <f t="shared" si="54"/>
        <v>53.154396769968756</v>
      </c>
      <c r="F753" s="66">
        <f t="shared" si="55"/>
        <v>4.7111111111111112</v>
      </c>
    </row>
    <row r="754" spans="1:6">
      <c r="A754" s="47">
        <v>2214.5813757967599</v>
      </c>
      <c r="B754" s="48">
        <v>39434</v>
      </c>
      <c r="C754" s="49" t="s">
        <v>94</v>
      </c>
      <c r="D754" s="50">
        <v>110558.66171279</v>
      </c>
      <c r="E754" s="51">
        <f t="shared" si="54"/>
        <v>53.153202746533651</v>
      </c>
      <c r="F754" s="66">
        <f t="shared" si="55"/>
        <v>7.0361111111111114</v>
      </c>
    </row>
    <row r="755" spans="1:6">
      <c r="A755" s="47">
        <v>2216.9203886300002</v>
      </c>
      <c r="B755" s="48">
        <v>40341</v>
      </c>
      <c r="C755" s="49" t="s">
        <v>99</v>
      </c>
      <c r="D755" s="50">
        <v>110556.178144046</v>
      </c>
      <c r="E755" s="51">
        <f t="shared" si="54"/>
        <v>53.152008723099037</v>
      </c>
      <c r="F755" s="66">
        <f t="shared" si="55"/>
        <v>4.552777777777778</v>
      </c>
    </row>
    <row r="756" spans="1:6">
      <c r="A756" s="47">
        <v>2219.25940146325</v>
      </c>
      <c r="B756" s="48">
        <v>41081</v>
      </c>
      <c r="C756" s="49" t="s">
        <v>12</v>
      </c>
      <c r="D756" s="50">
        <v>110553.694575302</v>
      </c>
      <c r="E756" s="51">
        <f t="shared" si="54"/>
        <v>53.150814699664423</v>
      </c>
      <c r="F756" s="66">
        <f t="shared" si="55"/>
        <v>2.5277777777777777</v>
      </c>
    </row>
    <row r="757" spans="1:6">
      <c r="A757" s="47">
        <v>2221.5984142964999</v>
      </c>
      <c r="B757" s="48">
        <v>40440</v>
      </c>
      <c r="C757" s="49" t="s">
        <v>102</v>
      </c>
      <c r="D757" s="50">
        <v>110551.211006557</v>
      </c>
      <c r="E757" s="51">
        <f t="shared" si="54"/>
        <v>53.149620676229326</v>
      </c>
      <c r="F757" s="66">
        <f t="shared" si="55"/>
        <v>4.2833333333333332</v>
      </c>
    </row>
    <row r="758" spans="1:6">
      <c r="A758" s="47">
        <v>2223.9374271297402</v>
      </c>
      <c r="B758" s="48">
        <v>36234</v>
      </c>
      <c r="C758" s="49" t="s">
        <v>110</v>
      </c>
      <c r="D758" s="50">
        <v>110548.727437813</v>
      </c>
      <c r="E758" s="51">
        <f t="shared" si="54"/>
        <v>53.148426652794711</v>
      </c>
      <c r="F758" s="66">
        <f t="shared" si="55"/>
        <v>15.794444444444444</v>
      </c>
    </row>
    <row r="759" spans="1:6">
      <c r="A759" s="47">
        <v>2226.27643996299</v>
      </c>
      <c r="B759" s="48">
        <v>38450</v>
      </c>
      <c r="C759" s="49" t="s">
        <v>16</v>
      </c>
      <c r="D759" s="50">
        <v>110546.243869069</v>
      </c>
      <c r="E759" s="51">
        <f t="shared" si="54"/>
        <v>53.147232629360097</v>
      </c>
      <c r="F759" s="66">
        <f t="shared" si="55"/>
        <v>9.7305555555555561</v>
      </c>
    </row>
    <row r="760" spans="1:6">
      <c r="A760" s="47">
        <v>2228.6154527962399</v>
      </c>
      <c r="B760" s="53">
        <v>39523</v>
      </c>
      <c r="C760" s="49" t="s">
        <v>94</v>
      </c>
      <c r="D760" s="50">
        <v>110543.76030032399</v>
      </c>
      <c r="E760" s="51">
        <f t="shared" si="54"/>
        <v>53.146038605925</v>
      </c>
      <c r="F760" s="66">
        <f t="shared" si="55"/>
        <v>6.791666666666667</v>
      </c>
    </row>
    <row r="761" spans="1:6">
      <c r="A761" s="47">
        <v>2230.9544656294802</v>
      </c>
      <c r="B761" s="48">
        <v>38462</v>
      </c>
      <c r="C761" s="49" t="s">
        <v>94</v>
      </c>
      <c r="D761" s="50">
        <v>110541.27673158</v>
      </c>
      <c r="E761" s="51">
        <f t="shared" si="54"/>
        <v>53.144844582490386</v>
      </c>
      <c r="F761" s="66">
        <f t="shared" si="55"/>
        <v>9.6972222222222229</v>
      </c>
    </row>
    <row r="762" spans="1:6">
      <c r="A762" s="47">
        <v>2233.29347846273</v>
      </c>
      <c r="B762" s="48">
        <v>39911</v>
      </c>
      <c r="C762" s="49" t="s">
        <v>94</v>
      </c>
      <c r="D762" s="50">
        <v>110538.79316283599</v>
      </c>
      <c r="E762" s="51">
        <f t="shared" si="54"/>
        <v>53.143650559055764</v>
      </c>
      <c r="F762" s="66">
        <f t="shared" si="55"/>
        <v>5.7305555555555552</v>
      </c>
    </row>
    <row r="763" spans="1:6">
      <c r="A763" s="47">
        <v>2235.6324912959699</v>
      </c>
      <c r="B763" s="48">
        <v>39258</v>
      </c>
      <c r="C763" s="49" t="s">
        <v>94</v>
      </c>
      <c r="D763" s="50">
        <v>110536.309594091</v>
      </c>
      <c r="E763" s="51">
        <f t="shared" si="54"/>
        <v>53.142456535620674</v>
      </c>
      <c r="F763" s="66">
        <f t="shared" si="55"/>
        <v>7.5166666666666666</v>
      </c>
    </row>
    <row r="764" spans="1:6">
      <c r="A764" s="47">
        <v>2237.9715041292302</v>
      </c>
      <c r="B764" s="48">
        <v>40368</v>
      </c>
      <c r="C764" s="49" t="s">
        <v>94</v>
      </c>
      <c r="D764" s="50">
        <v>110533.82602534701</v>
      </c>
      <c r="E764" s="51">
        <f t="shared" si="54"/>
        <v>53.14126251218606</v>
      </c>
      <c r="F764" s="66">
        <f t="shared" si="55"/>
        <v>4.4777777777777779</v>
      </c>
    </row>
    <row r="765" spans="1:6">
      <c r="A765" s="47">
        <v>2240.31051696247</v>
      </c>
      <c r="B765" s="48">
        <v>39242</v>
      </c>
      <c r="C765" s="49" t="s">
        <v>111</v>
      </c>
      <c r="D765" s="50">
        <v>110531.342456603</v>
      </c>
      <c r="E765" s="51">
        <f t="shared" si="54"/>
        <v>53.140068488751446</v>
      </c>
      <c r="F765" s="66">
        <f t="shared" si="55"/>
        <v>7.5611111111111109</v>
      </c>
    </row>
    <row r="766" spans="1:6">
      <c r="A766" s="47">
        <v>2242.6495297957099</v>
      </c>
      <c r="B766" s="48">
        <v>40474</v>
      </c>
      <c r="C766" s="49" t="s">
        <v>101</v>
      </c>
      <c r="D766" s="50">
        <v>110528.858887858</v>
      </c>
      <c r="E766" s="51">
        <f t="shared" si="54"/>
        <v>53.138874465316349</v>
      </c>
      <c r="F766" s="66">
        <f t="shared" si="55"/>
        <v>4.1888888888888891</v>
      </c>
    </row>
    <row r="767" spans="1:6">
      <c r="A767" s="47">
        <v>2244.9885426289702</v>
      </c>
      <c r="B767" s="48">
        <v>40008</v>
      </c>
      <c r="C767" s="49" t="s">
        <v>109</v>
      </c>
      <c r="D767" s="50">
        <v>110526.375319114</v>
      </c>
      <c r="E767" s="51">
        <f t="shared" si="54"/>
        <v>53.137680441881727</v>
      </c>
      <c r="F767" s="66">
        <f t="shared" si="55"/>
        <v>5.4638888888888886</v>
      </c>
    </row>
    <row r="768" spans="1:6">
      <c r="A768" s="47">
        <v>2247.3275554622101</v>
      </c>
      <c r="B768" s="48">
        <v>39434</v>
      </c>
      <c r="C768" s="49" t="s">
        <v>94</v>
      </c>
      <c r="D768" s="50">
        <v>110523.89175037001</v>
      </c>
      <c r="E768" s="51">
        <f t="shared" si="54"/>
        <v>53.13648641844712</v>
      </c>
      <c r="F768" s="66">
        <f t="shared" si="55"/>
        <v>7.0361111111111114</v>
      </c>
    </row>
    <row r="769" spans="1:6">
      <c r="A769" s="47">
        <v>2249.6665682954499</v>
      </c>
      <c r="B769" s="48">
        <v>38556</v>
      </c>
      <c r="C769" s="49" t="s">
        <v>94</v>
      </c>
      <c r="D769" s="50">
        <v>110521.408181625</v>
      </c>
      <c r="E769" s="51">
        <f t="shared" si="54"/>
        <v>53.135292395012016</v>
      </c>
      <c r="F769" s="66">
        <f t="shared" si="55"/>
        <v>9.4388888888888882</v>
      </c>
    </row>
    <row r="770" spans="1:6">
      <c r="A770" s="47">
        <v>2252.0055811287102</v>
      </c>
      <c r="B770" s="48">
        <v>39963</v>
      </c>
      <c r="C770" s="49" t="s">
        <v>94</v>
      </c>
      <c r="D770" s="50">
        <v>110518.924612881</v>
      </c>
      <c r="E770" s="51">
        <f t="shared" si="54"/>
        <v>53.134098371577409</v>
      </c>
      <c r="F770" s="66">
        <f t="shared" si="55"/>
        <v>5.583333333333333</v>
      </c>
    </row>
    <row r="771" spans="1:6">
      <c r="A771" s="47">
        <v>2254.3445939619601</v>
      </c>
      <c r="B771" s="53">
        <v>36925</v>
      </c>
      <c r="C771" s="49" t="s">
        <v>94</v>
      </c>
      <c r="D771" s="50">
        <v>110516.441044137</v>
      </c>
      <c r="E771" s="51">
        <f t="shared" si="54"/>
        <v>53.132904348142787</v>
      </c>
      <c r="F771" s="66">
        <f t="shared" si="55"/>
        <v>13.911111111111111</v>
      </c>
    </row>
    <row r="772" spans="1:6">
      <c r="A772" s="47">
        <v>2256.6836067951899</v>
      </c>
      <c r="B772" s="48">
        <v>36646</v>
      </c>
      <c r="C772" s="49" t="s">
        <v>94</v>
      </c>
      <c r="D772" s="50">
        <v>110513.957475392</v>
      </c>
      <c r="E772" s="51">
        <f t="shared" si="54"/>
        <v>53.13171032470769</v>
      </c>
      <c r="F772" s="66">
        <f t="shared" si="55"/>
        <v>14.666666666666666</v>
      </c>
    </row>
    <row r="773" spans="1:6">
      <c r="A773" s="47">
        <v>2259.0226196284498</v>
      </c>
      <c r="B773" s="48">
        <v>38519</v>
      </c>
      <c r="C773" s="49" t="s">
        <v>115</v>
      </c>
      <c r="D773" s="50">
        <v>110511.473906648</v>
      </c>
      <c r="E773" s="51">
        <f t="shared" si="54"/>
        <v>53.130516301273076</v>
      </c>
      <c r="F773" s="66">
        <f t="shared" si="55"/>
        <v>9.5416666666666661</v>
      </c>
    </row>
    <row r="774" spans="1:6">
      <c r="A774" s="47">
        <v>2261.3616324617001</v>
      </c>
      <c r="B774" s="48">
        <v>40772</v>
      </c>
      <c r="C774" s="49" t="s">
        <v>94</v>
      </c>
      <c r="D774" s="50">
        <v>110508.990337903</v>
      </c>
      <c r="E774" s="51">
        <f t="shared" si="54"/>
        <v>53.129322277837979</v>
      </c>
      <c r="F774" s="66">
        <f t="shared" si="55"/>
        <v>3.3722222222222222</v>
      </c>
    </row>
    <row r="775" spans="1:6">
      <c r="A775" s="47">
        <v>2263.7006452949299</v>
      </c>
      <c r="B775" s="48">
        <v>40513</v>
      </c>
      <c r="C775" s="49" t="s">
        <v>101</v>
      </c>
      <c r="D775" s="50">
        <v>110506.50676915899</v>
      </c>
      <c r="E775" s="51">
        <f t="shared" si="54"/>
        <v>53.128128254403364</v>
      </c>
      <c r="F775" s="66">
        <f t="shared" si="55"/>
        <v>4.083333333333333</v>
      </c>
    </row>
    <row r="776" spans="1:6">
      <c r="A776" s="47">
        <v>2266.0396581281898</v>
      </c>
      <c r="B776" s="48">
        <v>40831</v>
      </c>
      <c r="C776" s="49" t="s">
        <v>109</v>
      </c>
      <c r="D776" s="50">
        <v>110504.023200415</v>
      </c>
      <c r="E776" s="51">
        <f t="shared" si="54"/>
        <v>53.12693423096875</v>
      </c>
      <c r="F776" s="66">
        <f t="shared" si="55"/>
        <v>3.2111111111111112</v>
      </c>
    </row>
    <row r="777" spans="1:6">
      <c r="A777" s="47">
        <v>2268.3786709614401</v>
      </c>
      <c r="B777" s="48">
        <v>39307</v>
      </c>
      <c r="C777" s="49" t="s">
        <v>109</v>
      </c>
      <c r="D777" s="50">
        <v>110501.53963167001</v>
      </c>
      <c r="E777" s="51">
        <f t="shared" si="54"/>
        <v>53.12574020753366</v>
      </c>
      <c r="F777" s="66">
        <f t="shared" si="55"/>
        <v>7.3833333333333337</v>
      </c>
    </row>
    <row r="778" spans="1:6">
      <c r="A778" s="47">
        <v>2270.7176837946699</v>
      </c>
      <c r="B778" s="48">
        <v>39877</v>
      </c>
      <c r="C778" s="49" t="s">
        <v>115</v>
      </c>
      <c r="D778" s="50">
        <v>110499.056062926</v>
      </c>
      <c r="E778" s="51">
        <f t="shared" si="54"/>
        <v>53.124546184099039</v>
      </c>
      <c r="F778" s="66">
        <f t="shared" si="55"/>
        <v>5.822222222222222</v>
      </c>
    </row>
    <row r="779" spans="1:6">
      <c r="A779" s="47">
        <v>2273.0566966279298</v>
      </c>
      <c r="B779" s="48">
        <v>39187</v>
      </c>
      <c r="C779" s="49" t="s">
        <v>99</v>
      </c>
      <c r="D779" s="50">
        <v>110496.57249418199</v>
      </c>
      <c r="E779" s="51">
        <f t="shared" si="54"/>
        <v>53.123352160664417</v>
      </c>
      <c r="F779" s="66">
        <f t="shared" si="55"/>
        <v>7.7111111111111112</v>
      </c>
    </row>
    <row r="780" spans="1:6">
      <c r="A780" s="47">
        <v>2275.3957094611801</v>
      </c>
      <c r="B780" s="48">
        <v>40728</v>
      </c>
      <c r="C780" s="49" t="s">
        <v>106</v>
      </c>
      <c r="D780" s="50">
        <v>110494.088925437</v>
      </c>
      <c r="E780" s="51">
        <f t="shared" si="54"/>
        <v>53.122158137229327</v>
      </c>
      <c r="F780" s="66">
        <f t="shared" si="55"/>
        <v>3.4916666666666667</v>
      </c>
    </row>
    <row r="781" spans="1:6">
      <c r="A781" s="47">
        <v>2277.73472229442</v>
      </c>
      <c r="B781" s="48">
        <v>39963</v>
      </c>
      <c r="C781" s="49" t="s">
        <v>94</v>
      </c>
      <c r="D781" s="50">
        <v>110491.60535669301</v>
      </c>
      <c r="E781" s="51">
        <f t="shared" si="54"/>
        <v>53.120964113794713</v>
      </c>
      <c r="F781" s="66">
        <f t="shared" si="55"/>
        <v>5.583333333333333</v>
      </c>
    </row>
    <row r="782" spans="1:6">
      <c r="A782" s="47">
        <v>2280.0737351276698</v>
      </c>
      <c r="B782" s="48">
        <v>41525</v>
      </c>
      <c r="C782" s="49" t="s">
        <v>101</v>
      </c>
      <c r="D782" s="50">
        <v>110489.121787949</v>
      </c>
      <c r="E782" s="51">
        <f t="shared" si="54"/>
        <v>53.119770090360099</v>
      </c>
      <c r="F782" s="66">
        <f t="shared" si="55"/>
        <v>1.3138888888888889</v>
      </c>
    </row>
    <row r="783" spans="1:6">
      <c r="A783" s="47">
        <v>2282.4127479609201</v>
      </c>
      <c r="B783" s="48">
        <v>36234</v>
      </c>
      <c r="C783" s="49" t="s">
        <v>100</v>
      </c>
      <c r="D783" s="50">
        <v>110486.638219204</v>
      </c>
      <c r="E783" s="51">
        <f t="shared" si="54"/>
        <v>53.118576066925002</v>
      </c>
      <c r="F783" s="66">
        <f t="shared" si="55"/>
        <v>15.794444444444444</v>
      </c>
    </row>
    <row r="784" spans="1:6">
      <c r="A784" s="47">
        <v>2284.75176079416</v>
      </c>
      <c r="B784" s="48">
        <v>40192</v>
      </c>
      <c r="C784" s="49" t="s">
        <v>94</v>
      </c>
      <c r="D784" s="50">
        <v>110484.15465046</v>
      </c>
      <c r="E784" s="51">
        <f t="shared" si="54"/>
        <v>53.11738204349038</v>
      </c>
      <c r="F784" s="66">
        <f t="shared" si="55"/>
        <v>4.9638888888888886</v>
      </c>
    </row>
    <row r="785" spans="1:6">
      <c r="A785" s="47">
        <v>2287.0907736274098</v>
      </c>
      <c r="B785" s="48">
        <v>41320</v>
      </c>
      <c r="C785" s="49" t="s">
        <v>101</v>
      </c>
      <c r="D785" s="50">
        <v>110481.67108171601</v>
      </c>
      <c r="E785" s="51">
        <f t="shared" si="54"/>
        <v>53.116188020055773</v>
      </c>
      <c r="F785" s="66">
        <f t="shared" si="55"/>
        <v>1.8777777777777778</v>
      </c>
    </row>
    <row r="786" spans="1:6">
      <c r="A786" s="47">
        <v>2289.4297864606601</v>
      </c>
      <c r="B786" s="48">
        <v>36234</v>
      </c>
      <c r="C786" s="49" t="s">
        <v>99</v>
      </c>
      <c r="D786" s="50">
        <v>110479.187512971</v>
      </c>
      <c r="E786" s="51">
        <f t="shared" si="54"/>
        <v>53.114993996620669</v>
      </c>
      <c r="F786" s="66">
        <f t="shared" si="55"/>
        <v>15.794444444444444</v>
      </c>
    </row>
    <row r="787" spans="1:6">
      <c r="A787" s="47">
        <v>2291.7687992939</v>
      </c>
      <c r="B787" s="48">
        <v>39375</v>
      </c>
      <c r="C787" s="49" t="s">
        <v>94</v>
      </c>
      <c r="D787" s="50">
        <v>110476.703944227</v>
      </c>
      <c r="E787" s="51">
        <f t="shared" si="54"/>
        <v>53.113799973186062</v>
      </c>
      <c r="F787" s="66">
        <f t="shared" si="55"/>
        <v>7.197222222222222</v>
      </c>
    </row>
    <row r="788" spans="1:6">
      <c r="A788" s="47">
        <v>2294.1078121271598</v>
      </c>
      <c r="B788" s="48">
        <v>40359</v>
      </c>
      <c r="C788" s="49" t="s">
        <v>99</v>
      </c>
      <c r="D788" s="50">
        <v>110474.220375483</v>
      </c>
      <c r="E788" s="51">
        <f t="shared" si="54"/>
        <v>53.11260594975144</v>
      </c>
      <c r="F788" s="66">
        <f t="shared" si="55"/>
        <v>4.5</v>
      </c>
    </row>
    <row r="789" spans="1:6">
      <c r="A789" s="47">
        <v>2296.4468249604001</v>
      </c>
      <c r="B789" s="48">
        <v>40101</v>
      </c>
      <c r="C789" s="49" t="s">
        <v>115</v>
      </c>
      <c r="D789" s="50">
        <v>110471.736806738</v>
      </c>
      <c r="E789" s="51">
        <f t="shared" si="54"/>
        <v>53.11141192631635</v>
      </c>
      <c r="F789" s="66">
        <f t="shared" si="55"/>
        <v>5.2111111111111112</v>
      </c>
    </row>
    <row r="790" spans="1:6">
      <c r="A790" s="47">
        <v>2298.78583779364</v>
      </c>
      <c r="B790" s="48">
        <v>39103</v>
      </c>
      <c r="C790" s="49" t="s">
        <v>94</v>
      </c>
      <c r="D790" s="50">
        <v>110469.25323799399</v>
      </c>
      <c r="E790" s="51">
        <f t="shared" si="54"/>
        <v>53.110217902881729</v>
      </c>
      <c r="F790" s="66">
        <f t="shared" si="55"/>
        <v>7.9444444444444446</v>
      </c>
    </row>
    <row r="791" spans="1:6">
      <c r="A791" s="47">
        <v>2301.1248506268998</v>
      </c>
      <c r="B791" s="48">
        <v>40916</v>
      </c>
      <c r="C791" s="49" t="s">
        <v>12</v>
      </c>
      <c r="D791" s="50">
        <v>110466.76966925</v>
      </c>
      <c r="E791" s="51">
        <f t="shared" si="54"/>
        <v>53.109023879447115</v>
      </c>
      <c r="F791" s="66">
        <f t="shared" si="55"/>
        <v>2.9805555555555556</v>
      </c>
    </row>
    <row r="792" spans="1:6">
      <c r="A792" s="47">
        <v>2303.4638634601401</v>
      </c>
      <c r="B792" s="48">
        <v>38972</v>
      </c>
      <c r="C792" s="49" t="s">
        <v>99</v>
      </c>
      <c r="D792" s="50">
        <v>110464.28610050501</v>
      </c>
      <c r="E792" s="51">
        <f t="shared" si="54"/>
        <v>53.107829856012025</v>
      </c>
      <c r="F792" s="66">
        <f t="shared" si="55"/>
        <v>8.3027777777777771</v>
      </c>
    </row>
    <row r="793" spans="1:6">
      <c r="A793" s="47">
        <v>2305.80287629338</v>
      </c>
      <c r="B793" s="48">
        <v>37422</v>
      </c>
      <c r="C793" s="49" t="s">
        <v>111</v>
      </c>
      <c r="D793" s="50">
        <v>110461.802531761</v>
      </c>
      <c r="E793" s="51">
        <f t="shared" si="54"/>
        <v>53.106635832577403</v>
      </c>
      <c r="F793" s="66">
        <f t="shared" si="55"/>
        <v>12.544444444444444</v>
      </c>
    </row>
    <row r="794" spans="1:6">
      <c r="A794" s="47">
        <v>2308.1418891266399</v>
      </c>
      <c r="B794" s="48">
        <v>40757</v>
      </c>
      <c r="C794" s="49" t="s">
        <v>101</v>
      </c>
      <c r="D794" s="50">
        <v>110459.31896301699</v>
      </c>
      <c r="E794" s="51">
        <f t="shared" si="54"/>
        <v>53.105441809142789</v>
      </c>
      <c r="F794" s="66">
        <f t="shared" si="55"/>
        <v>3.4138888888888888</v>
      </c>
    </row>
    <row r="795" spans="1:6">
      <c r="A795" s="47">
        <v>2310.4809019598802</v>
      </c>
      <c r="B795" s="48">
        <v>40398</v>
      </c>
      <c r="C795" s="49" t="s">
        <v>94</v>
      </c>
      <c r="D795" s="50">
        <v>110456.835394272</v>
      </c>
      <c r="E795" s="51">
        <f t="shared" si="54"/>
        <v>53.104247785707692</v>
      </c>
      <c r="F795" s="66">
        <f t="shared" si="55"/>
        <v>4.3972222222222221</v>
      </c>
    </row>
    <row r="796" spans="1:6">
      <c r="A796" s="47">
        <v>2312.81991479313</v>
      </c>
      <c r="B796" s="48">
        <v>38701</v>
      </c>
      <c r="C796" s="49" t="s">
        <v>109</v>
      </c>
      <c r="D796" s="50">
        <v>110454.35182552801</v>
      </c>
      <c r="E796" s="51">
        <f t="shared" si="54"/>
        <v>53.103053762273078</v>
      </c>
      <c r="F796" s="66">
        <f t="shared" si="55"/>
        <v>9.0444444444444443</v>
      </c>
    </row>
    <row r="797" spans="1:6">
      <c r="A797" s="47">
        <v>2315.1589276263799</v>
      </c>
      <c r="B797" s="48">
        <v>40469</v>
      </c>
      <c r="C797" s="49" t="s">
        <v>109</v>
      </c>
      <c r="D797" s="50">
        <v>110451.868256784</v>
      </c>
      <c r="E797" s="51">
        <f t="shared" si="54"/>
        <v>53.101859738838463</v>
      </c>
      <c r="F797" s="66">
        <f t="shared" si="55"/>
        <v>4.2027777777777775</v>
      </c>
    </row>
    <row r="798" spans="1:6">
      <c r="A798" s="47">
        <v>2317.4979404596302</v>
      </c>
      <c r="B798" s="48">
        <v>41157</v>
      </c>
      <c r="C798" s="49" t="s">
        <v>101</v>
      </c>
      <c r="D798" s="50">
        <v>110449.384688039</v>
      </c>
      <c r="E798" s="51">
        <f t="shared" si="54"/>
        <v>53.100665715403366</v>
      </c>
      <c r="F798" s="66">
        <f t="shared" si="55"/>
        <v>2.3222222222222224</v>
      </c>
    </row>
    <row r="799" spans="1:6">
      <c r="A799" s="47">
        <v>2319.83695329287</v>
      </c>
      <c r="B799" s="48">
        <v>40666</v>
      </c>
      <c r="C799" s="49" t="s">
        <v>12</v>
      </c>
      <c r="D799" s="50">
        <v>110446.901119295</v>
      </c>
      <c r="E799" s="51">
        <f t="shared" si="54"/>
        <v>53.099471691968752</v>
      </c>
      <c r="F799" s="66">
        <f t="shared" si="55"/>
        <v>3.661111111111111</v>
      </c>
    </row>
    <row r="800" spans="1:6">
      <c r="A800" s="47">
        <v>2322.1759661261199</v>
      </c>
      <c r="B800" s="48">
        <v>39835</v>
      </c>
      <c r="C800" s="49" t="s">
        <v>94</v>
      </c>
      <c r="D800" s="50">
        <v>110444.41755055101</v>
      </c>
      <c r="E800" s="51">
        <f t="shared" si="54"/>
        <v>53.098277668534138</v>
      </c>
      <c r="F800" s="66">
        <f t="shared" si="55"/>
        <v>5.9416666666666664</v>
      </c>
    </row>
    <row r="801" spans="1:6">
      <c r="A801" s="47">
        <v>2324.5149789593702</v>
      </c>
      <c r="B801" s="48">
        <v>39027</v>
      </c>
      <c r="C801" s="49" t="s">
        <v>94</v>
      </c>
      <c r="D801" s="50">
        <v>110441.933981806</v>
      </c>
      <c r="E801" s="51">
        <f t="shared" si="54"/>
        <v>53.097083645099033</v>
      </c>
      <c r="F801" s="66">
        <f t="shared" si="55"/>
        <v>8.1527777777777786</v>
      </c>
    </row>
    <row r="802" spans="1:6">
      <c r="A802" s="47">
        <v>2326.85399179261</v>
      </c>
      <c r="B802" s="48">
        <v>39258</v>
      </c>
      <c r="C802" s="49" t="s">
        <v>94</v>
      </c>
      <c r="D802" s="50">
        <v>110439.450413062</v>
      </c>
      <c r="E802" s="51">
        <f t="shared" ref="E802:E865" si="56">D802/2080</f>
        <v>53.095889621664426</v>
      </c>
      <c r="F802" s="66">
        <f t="shared" ref="F802:F865" si="57">YEARFRAC($F$9,B802)</f>
        <v>7.5166666666666666</v>
      </c>
    </row>
    <row r="803" spans="1:6">
      <c r="A803" s="47">
        <v>2329.1930046258499</v>
      </c>
      <c r="B803" s="48">
        <v>38114</v>
      </c>
      <c r="C803" s="49" t="s">
        <v>99</v>
      </c>
      <c r="D803" s="50">
        <v>110436.966844318</v>
      </c>
      <c r="E803" s="51">
        <f t="shared" si="56"/>
        <v>53.094695598229805</v>
      </c>
      <c r="F803" s="66">
        <f t="shared" si="57"/>
        <v>10.65</v>
      </c>
    </row>
    <row r="804" spans="1:6">
      <c r="A804" s="47">
        <v>2331.5320174591102</v>
      </c>
      <c r="B804" s="48">
        <v>40463</v>
      </c>
      <c r="C804" s="49" t="s">
        <v>110</v>
      </c>
      <c r="D804" s="50">
        <v>110434.483275573</v>
      </c>
      <c r="E804" s="51">
        <f t="shared" si="56"/>
        <v>53.093501574794715</v>
      </c>
      <c r="F804" s="66">
        <f t="shared" si="57"/>
        <v>4.2194444444444441</v>
      </c>
    </row>
    <row r="805" spans="1:6">
      <c r="A805" s="47">
        <v>2333.87103029235</v>
      </c>
      <c r="B805" s="48">
        <v>39891</v>
      </c>
      <c r="C805" s="49" t="s">
        <v>94</v>
      </c>
      <c r="D805" s="50">
        <v>110431.999706829</v>
      </c>
      <c r="E805" s="51">
        <f t="shared" si="56"/>
        <v>53.092307551360093</v>
      </c>
      <c r="F805" s="66">
        <f t="shared" si="57"/>
        <v>5.7833333333333332</v>
      </c>
    </row>
    <row r="806" spans="1:6">
      <c r="A806" s="47">
        <v>2336.2100431255899</v>
      </c>
      <c r="B806" s="48">
        <v>41033</v>
      </c>
      <c r="C806" s="49" t="s">
        <v>101</v>
      </c>
      <c r="D806" s="50">
        <v>110429.516138084</v>
      </c>
      <c r="E806" s="51">
        <f t="shared" si="56"/>
        <v>53.091113527925003</v>
      </c>
      <c r="F806" s="66">
        <f t="shared" si="57"/>
        <v>2.6583333333333332</v>
      </c>
    </row>
    <row r="807" spans="1:6">
      <c r="A807" s="47">
        <v>2338.5490559588502</v>
      </c>
      <c r="B807" s="53">
        <v>37093</v>
      </c>
      <c r="C807" s="49" t="s">
        <v>94</v>
      </c>
      <c r="D807" s="50">
        <v>110427.03256933999</v>
      </c>
      <c r="E807" s="51">
        <f t="shared" si="56"/>
        <v>53.089919504490382</v>
      </c>
      <c r="F807" s="66">
        <f t="shared" si="57"/>
        <v>13.444444444444445</v>
      </c>
    </row>
    <row r="808" spans="1:6">
      <c r="A808" s="47">
        <v>2340.8880687921001</v>
      </c>
      <c r="B808" s="48">
        <v>40004</v>
      </c>
      <c r="C808" s="49" t="s">
        <v>94</v>
      </c>
      <c r="D808" s="50">
        <v>110424.549000596</v>
      </c>
      <c r="E808" s="51">
        <f t="shared" si="56"/>
        <v>53.088725481055768</v>
      </c>
      <c r="F808" s="66">
        <f t="shared" si="57"/>
        <v>5.4749999999999996</v>
      </c>
    </row>
    <row r="809" spans="1:6">
      <c r="A809" s="47">
        <v>2343.2270816253299</v>
      </c>
      <c r="B809" s="48">
        <v>39897</v>
      </c>
      <c r="C809" s="49" t="s">
        <v>94</v>
      </c>
      <c r="D809" s="50">
        <v>110422.06543185101</v>
      </c>
      <c r="E809" s="51">
        <f t="shared" si="56"/>
        <v>53.087531457620678</v>
      </c>
      <c r="F809" s="66">
        <f t="shared" si="57"/>
        <v>5.7666666666666666</v>
      </c>
    </row>
    <row r="810" spans="1:6">
      <c r="A810" s="47">
        <v>2345.5660944585902</v>
      </c>
      <c r="B810" s="48">
        <v>40686</v>
      </c>
      <c r="C810" s="49" t="s">
        <v>105</v>
      </c>
      <c r="D810" s="50">
        <v>110419.581863107</v>
      </c>
      <c r="E810" s="51">
        <f t="shared" si="56"/>
        <v>53.086337434186056</v>
      </c>
      <c r="F810" s="66">
        <f t="shared" si="57"/>
        <v>3.6055555555555556</v>
      </c>
    </row>
    <row r="811" spans="1:6">
      <c r="A811" s="47">
        <v>2347.9051072918401</v>
      </c>
      <c r="B811" s="48">
        <v>37695</v>
      </c>
      <c r="C811" s="49" t="s">
        <v>105</v>
      </c>
      <c r="D811" s="50">
        <v>110417.09829436299</v>
      </c>
      <c r="E811" s="51">
        <f t="shared" si="56"/>
        <v>53.085143410751442</v>
      </c>
      <c r="F811" s="66">
        <f t="shared" si="57"/>
        <v>11.794444444444444</v>
      </c>
    </row>
    <row r="812" spans="1:6">
      <c r="A812" s="47">
        <v>2350.2441201250699</v>
      </c>
      <c r="B812" s="48">
        <v>40923</v>
      </c>
      <c r="C812" s="49" t="s">
        <v>97</v>
      </c>
      <c r="D812" s="50">
        <v>110414.614725618</v>
      </c>
      <c r="E812" s="51">
        <f t="shared" si="56"/>
        <v>53.083949387316345</v>
      </c>
      <c r="F812" s="66">
        <f t="shared" si="57"/>
        <v>2.9611111111111112</v>
      </c>
    </row>
    <row r="813" spans="1:6">
      <c r="A813" s="47">
        <v>2352.5831329583302</v>
      </c>
      <c r="B813" s="48">
        <v>37870</v>
      </c>
      <c r="C813" s="49" t="s">
        <v>94</v>
      </c>
      <c r="D813" s="50">
        <v>110412.13115687401</v>
      </c>
      <c r="E813" s="51">
        <f t="shared" si="56"/>
        <v>53.082755363881731</v>
      </c>
      <c r="F813" s="66">
        <f t="shared" si="57"/>
        <v>11.319444444444445</v>
      </c>
    </row>
    <row r="814" spans="1:6">
      <c r="A814" s="47">
        <v>2354.9221457915801</v>
      </c>
      <c r="B814" s="48">
        <v>39876</v>
      </c>
      <c r="C814" s="49" t="s">
        <v>97</v>
      </c>
      <c r="D814" s="50">
        <v>110409.64758813</v>
      </c>
      <c r="E814" s="51">
        <f t="shared" si="56"/>
        <v>53.081561340447116</v>
      </c>
      <c r="F814" s="66">
        <f t="shared" si="57"/>
        <v>5.8250000000000002</v>
      </c>
    </row>
    <row r="815" spans="1:6">
      <c r="A815" s="47">
        <v>2357.2611586248199</v>
      </c>
      <c r="B815" s="53">
        <v>37189</v>
      </c>
      <c r="C815" s="49" t="s">
        <v>94</v>
      </c>
      <c r="D815" s="50">
        <v>110407.164019385</v>
      </c>
      <c r="E815" s="51">
        <f t="shared" si="56"/>
        <v>53.080367317012019</v>
      </c>
      <c r="F815" s="66">
        <f t="shared" si="57"/>
        <v>13.183333333333334</v>
      </c>
    </row>
    <row r="816" spans="1:6">
      <c r="A816" s="47">
        <v>2359.6001714580698</v>
      </c>
      <c r="B816" s="48">
        <v>41401</v>
      </c>
      <c r="C816" s="49" t="s">
        <v>97</v>
      </c>
      <c r="D816" s="50">
        <v>110404.680450641</v>
      </c>
      <c r="E816" s="51">
        <f t="shared" si="56"/>
        <v>53.079173293577405</v>
      </c>
      <c r="F816" s="66">
        <f t="shared" si="57"/>
        <v>1.65</v>
      </c>
    </row>
    <row r="817" spans="1:6">
      <c r="A817" s="47">
        <v>2361.9391842913201</v>
      </c>
      <c r="B817" s="48">
        <v>40596</v>
      </c>
      <c r="C817" s="49" t="s">
        <v>94</v>
      </c>
      <c r="D817" s="50">
        <v>110402.19688189701</v>
      </c>
      <c r="E817" s="51">
        <f t="shared" si="56"/>
        <v>53.077979270142791</v>
      </c>
      <c r="F817" s="66">
        <f t="shared" si="57"/>
        <v>3.8583333333333334</v>
      </c>
    </row>
    <row r="818" spans="1:6">
      <c r="A818" s="47">
        <v>2364.2781971245599</v>
      </c>
      <c r="B818" s="48">
        <v>41490</v>
      </c>
      <c r="C818" s="49" t="s">
        <v>99</v>
      </c>
      <c r="D818" s="50">
        <v>110399.71331315199</v>
      </c>
      <c r="E818" s="51">
        <f t="shared" si="56"/>
        <v>53.076785246707686</v>
      </c>
      <c r="F818" s="66">
        <f t="shared" si="57"/>
        <v>1.4083333333333334</v>
      </c>
    </row>
    <row r="819" spans="1:6">
      <c r="A819" s="47">
        <v>2366.6172099578098</v>
      </c>
      <c r="B819" s="48">
        <v>38425</v>
      </c>
      <c r="C819" s="49" t="s">
        <v>94</v>
      </c>
      <c r="D819" s="50">
        <v>110397.229744408</v>
      </c>
      <c r="E819" s="51">
        <f t="shared" si="56"/>
        <v>53.075591223273079</v>
      </c>
      <c r="F819" s="66">
        <f t="shared" si="57"/>
        <v>9.7972222222222225</v>
      </c>
    </row>
    <row r="820" spans="1:6">
      <c r="A820" s="47">
        <v>2368.9562227910601</v>
      </c>
      <c r="B820" s="48">
        <v>40298</v>
      </c>
      <c r="C820" s="49" t="s">
        <v>97</v>
      </c>
      <c r="D820" s="50">
        <v>110394.746175664</v>
      </c>
      <c r="E820" s="51">
        <f t="shared" si="56"/>
        <v>53.074397199838458</v>
      </c>
      <c r="F820" s="66">
        <f t="shared" si="57"/>
        <v>4.666666666666667</v>
      </c>
    </row>
    <row r="821" spans="1:6">
      <c r="A821" s="47">
        <v>2371.2952356242999</v>
      </c>
      <c r="B821" s="48">
        <v>40518</v>
      </c>
      <c r="C821" s="49" t="s">
        <v>94</v>
      </c>
      <c r="D821" s="50">
        <v>110392.262606919</v>
      </c>
      <c r="E821" s="51">
        <f t="shared" si="56"/>
        <v>53.073203176403368</v>
      </c>
      <c r="F821" s="66">
        <f t="shared" si="57"/>
        <v>4.0694444444444446</v>
      </c>
    </row>
    <row r="822" spans="1:6">
      <c r="A822" s="47">
        <v>2373.6342484575498</v>
      </c>
      <c r="B822" s="48">
        <v>38165</v>
      </c>
      <c r="C822" s="49" t="s">
        <v>19</v>
      </c>
      <c r="D822" s="50">
        <v>110389.77903817499</v>
      </c>
      <c r="E822" s="51">
        <f t="shared" si="56"/>
        <v>53.072009152968747</v>
      </c>
      <c r="F822" s="66">
        <f t="shared" si="57"/>
        <v>10.511111111111111</v>
      </c>
    </row>
    <row r="823" spans="1:6">
      <c r="A823" s="47">
        <v>2375.9732612908001</v>
      </c>
      <c r="B823" s="48">
        <v>41744</v>
      </c>
      <c r="C823" s="49" t="s">
        <v>109</v>
      </c>
      <c r="D823" s="50">
        <v>110387.295469431</v>
      </c>
      <c r="E823" s="51">
        <f t="shared" si="56"/>
        <v>53.070815129534139</v>
      </c>
      <c r="F823" s="66">
        <f t="shared" si="57"/>
        <v>0.71111111111111114</v>
      </c>
    </row>
    <row r="824" spans="1:6">
      <c r="A824" s="47">
        <v>2378.31227412404</v>
      </c>
      <c r="B824" s="48">
        <v>37847</v>
      </c>
      <c r="C824" s="49" t="s">
        <v>94</v>
      </c>
      <c r="D824" s="50">
        <v>110384.81190068601</v>
      </c>
      <c r="E824" s="51">
        <f t="shared" si="56"/>
        <v>53.069621106099042</v>
      </c>
      <c r="F824" s="66">
        <f t="shared" si="57"/>
        <v>11.380555555555556</v>
      </c>
    </row>
    <row r="825" spans="1:6">
      <c r="A825" s="47">
        <v>2380.6512869572998</v>
      </c>
      <c r="B825" s="48">
        <v>36647</v>
      </c>
      <c r="C825" s="49" t="s">
        <v>18</v>
      </c>
      <c r="D825" s="50">
        <v>110382.328331942</v>
      </c>
      <c r="E825" s="51">
        <f t="shared" si="56"/>
        <v>53.068427082664421</v>
      </c>
      <c r="F825" s="66">
        <f t="shared" si="57"/>
        <v>14.666666666666666</v>
      </c>
    </row>
    <row r="826" spans="1:6">
      <c r="A826" s="47">
        <v>2382.9902997905401</v>
      </c>
      <c r="B826" s="48">
        <v>41225</v>
      </c>
      <c r="C826" s="49" t="s">
        <v>107</v>
      </c>
      <c r="D826" s="50">
        <v>110379.84476319799</v>
      </c>
      <c r="E826" s="51">
        <f t="shared" si="56"/>
        <v>53.067233059229807</v>
      </c>
      <c r="F826" s="66">
        <f t="shared" si="57"/>
        <v>2.1361111111111111</v>
      </c>
    </row>
    <row r="827" spans="1:6">
      <c r="A827" s="47">
        <v>2385.32931262378</v>
      </c>
      <c r="B827" s="48">
        <v>40698</v>
      </c>
      <c r="C827" s="49" t="s">
        <v>115</v>
      </c>
      <c r="D827" s="50">
        <v>110377.361194453</v>
      </c>
      <c r="E827" s="51">
        <f t="shared" si="56"/>
        <v>53.066039035794709</v>
      </c>
      <c r="F827" s="66">
        <f t="shared" si="57"/>
        <v>3.5750000000000002</v>
      </c>
    </row>
    <row r="828" spans="1:6">
      <c r="A828" s="47">
        <v>2387.6683254570398</v>
      </c>
      <c r="B828" s="48">
        <v>41320</v>
      </c>
      <c r="C828" s="49" t="s">
        <v>94</v>
      </c>
      <c r="D828" s="50">
        <v>110374.87762570901</v>
      </c>
      <c r="E828" s="51">
        <f t="shared" si="56"/>
        <v>53.064845012360102</v>
      </c>
      <c r="F828" s="66">
        <f t="shared" si="57"/>
        <v>1.8777777777777778</v>
      </c>
    </row>
    <row r="829" spans="1:6">
      <c r="A829" s="47">
        <v>2390.0073382902801</v>
      </c>
      <c r="B829" s="48">
        <v>40684</v>
      </c>
      <c r="C829" s="49" t="s">
        <v>18</v>
      </c>
      <c r="D829" s="50">
        <v>110372.394056965</v>
      </c>
      <c r="E829" s="51">
        <f t="shared" si="56"/>
        <v>53.063650988925481</v>
      </c>
      <c r="F829" s="66">
        <f t="shared" si="57"/>
        <v>3.6111111111111112</v>
      </c>
    </row>
    <row r="830" spans="1:6">
      <c r="A830" s="47">
        <v>2392.34635112352</v>
      </c>
      <c r="B830" s="48">
        <v>38481</v>
      </c>
      <c r="C830" s="49" t="s">
        <v>109</v>
      </c>
      <c r="D830" s="50">
        <v>110369.91048822</v>
      </c>
      <c r="E830" s="51">
        <f t="shared" si="56"/>
        <v>53.062456965490384</v>
      </c>
      <c r="F830" s="66">
        <f t="shared" si="57"/>
        <v>9.6444444444444439</v>
      </c>
    </row>
    <row r="831" spans="1:6">
      <c r="A831" s="47">
        <v>2394.6853639567798</v>
      </c>
      <c r="B831" s="48">
        <v>36234</v>
      </c>
      <c r="C831" s="49" t="s">
        <v>94</v>
      </c>
      <c r="D831" s="50">
        <v>110367.426919476</v>
      </c>
      <c r="E831" s="51">
        <f t="shared" si="56"/>
        <v>53.06126294205577</v>
      </c>
      <c r="F831" s="66">
        <f t="shared" si="57"/>
        <v>15.794444444444444</v>
      </c>
    </row>
    <row r="832" spans="1:6">
      <c r="A832" s="47">
        <v>2397.0243767900201</v>
      </c>
      <c r="B832" s="48">
        <v>40832</v>
      </c>
      <c r="C832" s="49" t="s">
        <v>94</v>
      </c>
      <c r="D832" s="50">
        <v>110364.94335073201</v>
      </c>
      <c r="E832" s="51">
        <f t="shared" si="56"/>
        <v>53.060068918621155</v>
      </c>
      <c r="F832" s="66">
        <f t="shared" si="57"/>
        <v>3.2083333333333335</v>
      </c>
    </row>
    <row r="833" spans="1:6">
      <c r="A833" s="47">
        <v>2399.36338962326</v>
      </c>
      <c r="B833" s="48">
        <v>41371</v>
      </c>
      <c r="C833" s="49" t="s">
        <v>115</v>
      </c>
      <c r="D833" s="50">
        <v>110362.459781987</v>
      </c>
      <c r="E833" s="51">
        <f t="shared" si="56"/>
        <v>53.058874895186058</v>
      </c>
      <c r="F833" s="66">
        <f t="shared" si="57"/>
        <v>1.7333333333333334</v>
      </c>
    </row>
    <row r="834" spans="1:6">
      <c r="A834" s="47">
        <v>2401.7024024565198</v>
      </c>
      <c r="B834" s="48">
        <v>39444</v>
      </c>
      <c r="C834" s="49" t="s">
        <v>94</v>
      </c>
      <c r="D834" s="50">
        <v>110359.976213243</v>
      </c>
      <c r="E834" s="51">
        <f t="shared" si="56"/>
        <v>53.057680871751444</v>
      </c>
      <c r="F834" s="66">
        <f t="shared" si="57"/>
        <v>7.0083333333333337</v>
      </c>
    </row>
    <row r="835" spans="1:6">
      <c r="A835" s="47">
        <v>2404.0414152897702</v>
      </c>
      <c r="B835" s="48">
        <v>41258</v>
      </c>
      <c r="C835" s="49" t="s">
        <v>109</v>
      </c>
      <c r="D835" s="50">
        <v>110357.492644499</v>
      </c>
      <c r="E835" s="51">
        <f t="shared" si="56"/>
        <v>53.056486848316823</v>
      </c>
      <c r="F835" s="66">
        <f t="shared" si="57"/>
        <v>2.0444444444444443</v>
      </c>
    </row>
    <row r="836" spans="1:6">
      <c r="A836" s="47">
        <v>2406.38042812301</v>
      </c>
      <c r="B836" s="48">
        <v>39181</v>
      </c>
      <c r="C836" s="49" t="s">
        <v>99</v>
      </c>
      <c r="D836" s="50">
        <v>110355.009075754</v>
      </c>
      <c r="E836" s="51">
        <f t="shared" si="56"/>
        <v>53.055292824881732</v>
      </c>
      <c r="F836" s="66">
        <f t="shared" si="57"/>
        <v>7.7277777777777779</v>
      </c>
    </row>
    <row r="837" spans="1:6">
      <c r="A837" s="47">
        <v>2408.7194409562599</v>
      </c>
      <c r="B837" s="48">
        <v>40092</v>
      </c>
      <c r="C837" s="49" t="s">
        <v>94</v>
      </c>
      <c r="D837" s="50">
        <v>110352.52550701</v>
      </c>
      <c r="E837" s="51">
        <f t="shared" si="56"/>
        <v>53.054098801447111</v>
      </c>
      <c r="F837" s="66">
        <f t="shared" si="57"/>
        <v>5.2361111111111107</v>
      </c>
    </row>
    <row r="838" spans="1:6">
      <c r="A838" s="47">
        <v>2411.0584537895102</v>
      </c>
      <c r="B838" s="48">
        <v>41689</v>
      </c>
      <c r="C838" s="49" t="s">
        <v>19</v>
      </c>
      <c r="D838" s="50">
        <v>110350.041938266</v>
      </c>
      <c r="E838" s="51">
        <f t="shared" si="56"/>
        <v>53.052904778012504</v>
      </c>
      <c r="F838" s="66">
        <f t="shared" si="57"/>
        <v>0.8666666666666667</v>
      </c>
    </row>
    <row r="839" spans="1:6">
      <c r="A839" s="47">
        <v>2413.39746662275</v>
      </c>
      <c r="B839" s="48">
        <v>39766</v>
      </c>
      <c r="C839" s="49" t="s">
        <v>99</v>
      </c>
      <c r="D839" s="50">
        <v>110347.55836952099</v>
      </c>
      <c r="E839" s="51">
        <f t="shared" si="56"/>
        <v>53.0517107545774</v>
      </c>
      <c r="F839" s="66">
        <f t="shared" si="57"/>
        <v>6.1305555555555555</v>
      </c>
    </row>
    <row r="840" spans="1:6">
      <c r="A840" s="47">
        <v>2415.7364794559999</v>
      </c>
      <c r="B840" s="53">
        <v>36310</v>
      </c>
      <c r="C840" s="49" t="s">
        <v>94</v>
      </c>
      <c r="D840" s="50">
        <v>110345.074800777</v>
      </c>
      <c r="E840" s="51">
        <f t="shared" si="56"/>
        <v>53.050516731142793</v>
      </c>
      <c r="F840" s="66">
        <f t="shared" si="57"/>
        <v>15.583333333333334</v>
      </c>
    </row>
    <row r="841" spans="1:6">
      <c r="A841" s="47">
        <v>2418.0754922892502</v>
      </c>
      <c r="B841" s="48">
        <v>39915</v>
      </c>
      <c r="C841" s="49" t="s">
        <v>94</v>
      </c>
      <c r="D841" s="50">
        <v>110342.59123203201</v>
      </c>
      <c r="E841" s="51">
        <f t="shared" si="56"/>
        <v>53.049322707707695</v>
      </c>
      <c r="F841" s="66">
        <f t="shared" si="57"/>
        <v>5.7194444444444441</v>
      </c>
    </row>
    <row r="842" spans="1:6">
      <c r="A842" s="47">
        <v>2420.4145051225</v>
      </c>
      <c r="B842" s="48">
        <v>39375</v>
      </c>
      <c r="C842" s="49" t="s">
        <v>94</v>
      </c>
      <c r="D842" s="50">
        <v>110340.107663288</v>
      </c>
      <c r="E842" s="51">
        <f t="shared" si="56"/>
        <v>53.048128684273074</v>
      </c>
      <c r="F842" s="66">
        <f t="shared" si="57"/>
        <v>7.197222222222222</v>
      </c>
    </row>
    <row r="843" spans="1:6">
      <c r="A843" s="47">
        <v>2422.7535179557299</v>
      </c>
      <c r="B843" s="48">
        <v>41570</v>
      </c>
      <c r="C843" s="49" t="s">
        <v>107</v>
      </c>
      <c r="D843" s="50">
        <v>110337.62409454399</v>
      </c>
      <c r="E843" s="51">
        <f t="shared" si="56"/>
        <v>53.04693466083846</v>
      </c>
      <c r="F843" s="66">
        <f t="shared" si="57"/>
        <v>1.1888888888888889</v>
      </c>
    </row>
    <row r="844" spans="1:6">
      <c r="A844" s="47">
        <v>2425.0925307889902</v>
      </c>
      <c r="B844" s="48">
        <v>39010</v>
      </c>
      <c r="C844" s="49" t="s">
        <v>94</v>
      </c>
      <c r="D844" s="50">
        <v>110335.140525799</v>
      </c>
      <c r="E844" s="51">
        <f t="shared" si="56"/>
        <v>53.045740637403362</v>
      </c>
      <c r="F844" s="66">
        <f t="shared" si="57"/>
        <v>8.1972222222222229</v>
      </c>
    </row>
    <row r="845" spans="1:6">
      <c r="A845" s="47">
        <v>2427.43154362224</v>
      </c>
      <c r="B845" s="48">
        <v>39893</v>
      </c>
      <c r="C845" s="49" t="s">
        <v>109</v>
      </c>
      <c r="D845" s="50">
        <v>110332.65695705501</v>
      </c>
      <c r="E845" s="51">
        <f t="shared" si="56"/>
        <v>53.044546613968755</v>
      </c>
      <c r="F845" s="66">
        <f t="shared" si="57"/>
        <v>5.7777777777777777</v>
      </c>
    </row>
    <row r="846" spans="1:6">
      <c r="A846" s="47">
        <v>2429.7705564554699</v>
      </c>
      <c r="B846" s="48">
        <v>38189</v>
      </c>
      <c r="C846" s="49" t="s">
        <v>94</v>
      </c>
      <c r="D846" s="50">
        <v>110330.173388311</v>
      </c>
      <c r="E846" s="51">
        <f t="shared" si="56"/>
        <v>53.043352590534134</v>
      </c>
      <c r="F846" s="66">
        <f t="shared" si="57"/>
        <v>10.444444444444445</v>
      </c>
    </row>
    <row r="847" spans="1:6">
      <c r="A847" s="47">
        <v>2432.1095692887302</v>
      </c>
      <c r="B847" s="48">
        <v>38358</v>
      </c>
      <c r="C847" s="49" t="s">
        <v>94</v>
      </c>
      <c r="D847" s="50">
        <v>110327.689819566</v>
      </c>
      <c r="E847" s="51">
        <f t="shared" si="56"/>
        <v>53.042158567099037</v>
      </c>
      <c r="F847" s="66">
        <f t="shared" si="57"/>
        <v>9.9861111111111107</v>
      </c>
    </row>
    <row r="848" spans="1:6">
      <c r="A848" s="47">
        <v>2434.4485821219801</v>
      </c>
      <c r="B848" s="48">
        <v>41035</v>
      </c>
      <c r="C848" s="49" t="s">
        <v>109</v>
      </c>
      <c r="D848" s="50">
        <v>110325.206250822</v>
      </c>
      <c r="E848" s="51">
        <f t="shared" si="56"/>
        <v>53.040964543664423</v>
      </c>
      <c r="F848" s="66">
        <f t="shared" si="57"/>
        <v>2.6527777777777777</v>
      </c>
    </row>
    <row r="849" spans="1:6">
      <c r="A849" s="47">
        <v>2436.7875949552099</v>
      </c>
      <c r="B849" s="48">
        <v>39157</v>
      </c>
      <c r="C849" s="49" t="s">
        <v>94</v>
      </c>
      <c r="D849" s="50">
        <v>110322.72268207801</v>
      </c>
      <c r="E849" s="51">
        <f t="shared" si="56"/>
        <v>53.039770520229808</v>
      </c>
      <c r="F849" s="66">
        <f t="shared" si="57"/>
        <v>7.791666666666667</v>
      </c>
    </row>
    <row r="850" spans="1:6">
      <c r="A850" s="47">
        <v>2439.1266077884702</v>
      </c>
      <c r="B850" s="48">
        <v>41128</v>
      </c>
      <c r="C850" s="49" t="s">
        <v>97</v>
      </c>
      <c r="D850" s="50">
        <v>110320.23911333299</v>
      </c>
      <c r="E850" s="51">
        <f t="shared" si="56"/>
        <v>53.038576496794711</v>
      </c>
      <c r="F850" s="66">
        <f t="shared" si="57"/>
        <v>2.4</v>
      </c>
    </row>
    <row r="851" spans="1:6">
      <c r="A851" s="47">
        <v>2441.4656206217201</v>
      </c>
      <c r="B851" s="48">
        <v>40216</v>
      </c>
      <c r="C851" s="49" t="s">
        <v>99</v>
      </c>
      <c r="D851" s="50">
        <v>110317.755544589</v>
      </c>
      <c r="E851" s="51">
        <f t="shared" si="56"/>
        <v>53.037382473360097</v>
      </c>
      <c r="F851" s="66">
        <f t="shared" si="57"/>
        <v>4.9000000000000004</v>
      </c>
    </row>
    <row r="852" spans="1:6">
      <c r="A852" s="47">
        <v>2443.8046334549599</v>
      </c>
      <c r="B852" s="48">
        <v>40291</v>
      </c>
      <c r="C852" s="49" t="s">
        <v>106</v>
      </c>
      <c r="D852" s="50">
        <v>110315.271975845</v>
      </c>
      <c r="E852" s="51">
        <f t="shared" si="56"/>
        <v>53.036188449925476</v>
      </c>
      <c r="F852" s="66">
        <f t="shared" si="57"/>
        <v>4.6888888888888891</v>
      </c>
    </row>
    <row r="853" spans="1:6">
      <c r="A853" s="47">
        <v>2446.1436462882102</v>
      </c>
      <c r="B853" s="48">
        <v>39919</v>
      </c>
      <c r="C853" s="49" t="s">
        <v>94</v>
      </c>
      <c r="D853" s="50">
        <v>110312.7884071</v>
      </c>
      <c r="E853" s="51">
        <f t="shared" si="56"/>
        <v>53.034994426490385</v>
      </c>
      <c r="F853" s="66">
        <f t="shared" si="57"/>
        <v>5.708333333333333</v>
      </c>
    </row>
    <row r="854" spans="1:6">
      <c r="A854" s="47">
        <v>2448.4826591214601</v>
      </c>
      <c r="B854" s="48">
        <v>39848</v>
      </c>
      <c r="C854" s="49" t="s">
        <v>94</v>
      </c>
      <c r="D854" s="50">
        <v>110310.30483835599</v>
      </c>
      <c r="E854" s="51">
        <f t="shared" si="56"/>
        <v>53.033800403055764</v>
      </c>
      <c r="F854" s="66">
        <f t="shared" si="57"/>
        <v>5.9083333333333332</v>
      </c>
    </row>
    <row r="855" spans="1:6">
      <c r="A855" s="47">
        <v>2450.8216719546999</v>
      </c>
      <c r="B855" s="48">
        <v>38364</v>
      </c>
      <c r="C855" s="49" t="s">
        <v>94</v>
      </c>
      <c r="D855" s="50">
        <v>110307.821269612</v>
      </c>
      <c r="E855" s="51">
        <f t="shared" si="56"/>
        <v>53.032606379621157</v>
      </c>
      <c r="F855" s="66">
        <f t="shared" si="57"/>
        <v>9.969444444444445</v>
      </c>
    </row>
    <row r="856" spans="1:6">
      <c r="A856" s="47">
        <v>2453.1606847879498</v>
      </c>
      <c r="B856" s="48">
        <v>40437</v>
      </c>
      <c r="C856" s="49" t="s">
        <v>109</v>
      </c>
      <c r="D856" s="50">
        <v>110305.33770086701</v>
      </c>
      <c r="E856" s="51">
        <f t="shared" si="56"/>
        <v>53.03141235618606</v>
      </c>
      <c r="F856" s="66">
        <f t="shared" si="57"/>
        <v>4.291666666666667</v>
      </c>
    </row>
    <row r="857" spans="1:6">
      <c r="A857" s="47">
        <v>2455.4996976212001</v>
      </c>
      <c r="B857" s="48">
        <v>36234</v>
      </c>
      <c r="C857" s="49" t="s">
        <v>94</v>
      </c>
      <c r="D857" s="50">
        <v>110302.854132123</v>
      </c>
      <c r="E857" s="51">
        <f t="shared" si="56"/>
        <v>53.030218332751446</v>
      </c>
      <c r="F857" s="66">
        <f t="shared" si="57"/>
        <v>15.794444444444444</v>
      </c>
    </row>
    <row r="858" spans="1:6">
      <c r="A858" s="47">
        <v>2457.8387104544399</v>
      </c>
      <c r="B858" s="53">
        <v>37485</v>
      </c>
      <c r="C858" s="49" t="s">
        <v>94</v>
      </c>
      <c r="D858" s="50">
        <v>110300.37056337899</v>
      </c>
      <c r="E858" s="51">
        <f t="shared" si="56"/>
        <v>53.029024309316824</v>
      </c>
      <c r="F858" s="66">
        <f t="shared" si="57"/>
        <v>12.372222222222222</v>
      </c>
    </row>
    <row r="859" spans="1:6">
      <c r="A859" s="47">
        <v>2460.1777232876998</v>
      </c>
      <c r="B859" s="48">
        <v>41379</v>
      </c>
      <c r="C859" s="49" t="s">
        <v>115</v>
      </c>
      <c r="D859" s="50">
        <v>110297.886994634</v>
      </c>
      <c r="E859" s="51">
        <f t="shared" si="56"/>
        <v>53.027830285881727</v>
      </c>
      <c r="F859" s="66">
        <f t="shared" si="57"/>
        <v>1.711111111111111</v>
      </c>
    </row>
    <row r="860" spans="1:6">
      <c r="A860" s="47">
        <v>2462.5167361209401</v>
      </c>
      <c r="B860" s="53">
        <v>39641</v>
      </c>
      <c r="C860" s="49" t="s">
        <v>94</v>
      </c>
      <c r="D860" s="50">
        <v>110295.40342589001</v>
      </c>
      <c r="E860" s="51">
        <f t="shared" si="56"/>
        <v>53.02663626244712</v>
      </c>
      <c r="F860" s="66">
        <f t="shared" si="57"/>
        <v>6.4694444444444441</v>
      </c>
    </row>
    <row r="861" spans="1:6">
      <c r="A861" s="47">
        <v>2464.8557489541799</v>
      </c>
      <c r="B861" s="48">
        <v>39675</v>
      </c>
      <c r="C861" s="49" t="s">
        <v>97</v>
      </c>
      <c r="D861" s="50">
        <v>110292.919857146</v>
      </c>
      <c r="E861" s="51">
        <f t="shared" si="56"/>
        <v>53.025442239012499</v>
      </c>
      <c r="F861" s="66">
        <f t="shared" si="57"/>
        <v>6.3777777777777782</v>
      </c>
    </row>
    <row r="862" spans="1:6">
      <c r="A862" s="47">
        <v>2467.1947617874398</v>
      </c>
      <c r="B862" s="48">
        <v>39976</v>
      </c>
      <c r="C862" s="49" t="s">
        <v>15</v>
      </c>
      <c r="D862" s="50">
        <v>110290.436288401</v>
      </c>
      <c r="E862" s="51">
        <f t="shared" si="56"/>
        <v>53.024248215577408</v>
      </c>
      <c r="F862" s="66">
        <f t="shared" si="57"/>
        <v>5.552777777777778</v>
      </c>
    </row>
    <row r="863" spans="1:6">
      <c r="A863" s="47">
        <v>2469.5337746206801</v>
      </c>
      <c r="B863" s="48">
        <v>40867</v>
      </c>
      <c r="C863" s="49" t="s">
        <v>100</v>
      </c>
      <c r="D863" s="50">
        <v>110287.952719657</v>
      </c>
      <c r="E863" s="51">
        <f t="shared" si="56"/>
        <v>53.023054192142787</v>
      </c>
      <c r="F863" s="66">
        <f t="shared" si="57"/>
        <v>3.1138888888888889</v>
      </c>
    </row>
    <row r="864" spans="1:6">
      <c r="A864" s="47">
        <v>2471.87278745392</v>
      </c>
      <c r="B864" s="48">
        <v>41320</v>
      </c>
      <c r="C864" s="49" t="s">
        <v>94</v>
      </c>
      <c r="D864" s="50">
        <v>110285.46915091301</v>
      </c>
      <c r="E864" s="51">
        <f t="shared" si="56"/>
        <v>53.021860168708173</v>
      </c>
      <c r="F864" s="66">
        <f t="shared" si="57"/>
        <v>1.8777777777777778</v>
      </c>
    </row>
    <row r="865" spans="1:6">
      <c r="A865" s="47">
        <v>2474.2118002871798</v>
      </c>
      <c r="B865" s="48">
        <v>36234</v>
      </c>
      <c r="C865" s="49" t="s">
        <v>100</v>
      </c>
      <c r="D865" s="50">
        <v>110282.985582168</v>
      </c>
      <c r="E865" s="51">
        <f t="shared" si="56"/>
        <v>53.020666145273076</v>
      </c>
      <c r="F865" s="66">
        <f t="shared" si="57"/>
        <v>15.794444444444444</v>
      </c>
    </row>
    <row r="866" spans="1:6">
      <c r="A866" s="47">
        <v>2476.5508131204201</v>
      </c>
      <c r="B866" s="48">
        <v>39918</v>
      </c>
      <c r="C866" s="49" t="s">
        <v>101</v>
      </c>
      <c r="D866" s="50">
        <v>110280.502013424</v>
      </c>
      <c r="E866" s="51">
        <f t="shared" ref="E866:E929" si="58">D866/2080</f>
        <v>53.019472121838461</v>
      </c>
      <c r="F866" s="66">
        <f t="shared" ref="F866:F929" si="59">YEARFRAC($F$9,B866)</f>
        <v>5.7111111111111112</v>
      </c>
    </row>
    <row r="867" spans="1:6">
      <c r="A867" s="47">
        <v>2478.88982595366</v>
      </c>
      <c r="B867" s="48">
        <v>40744</v>
      </c>
      <c r="C867" s="49" t="s">
        <v>94</v>
      </c>
      <c r="D867" s="50">
        <v>110278.01844468</v>
      </c>
      <c r="E867" s="51">
        <f t="shared" si="58"/>
        <v>53.018278098403847</v>
      </c>
      <c r="F867" s="66">
        <f t="shared" si="59"/>
        <v>3.4472222222222224</v>
      </c>
    </row>
    <row r="868" spans="1:6">
      <c r="A868" s="47">
        <v>2481.2288387869198</v>
      </c>
      <c r="B868" s="48">
        <v>39348</v>
      </c>
      <c r="C868" s="49" t="s">
        <v>94</v>
      </c>
      <c r="D868" s="50">
        <v>110275.534875935</v>
      </c>
      <c r="E868" s="51">
        <f t="shared" si="58"/>
        <v>53.01708407496875</v>
      </c>
      <c r="F868" s="66">
        <f t="shared" si="59"/>
        <v>7.2722222222222221</v>
      </c>
    </row>
    <row r="869" spans="1:6">
      <c r="A869" s="47">
        <v>2483.5678516201701</v>
      </c>
      <c r="B869" s="48">
        <v>40608</v>
      </c>
      <c r="C869" s="49" t="s">
        <v>97</v>
      </c>
      <c r="D869" s="50">
        <v>110273.051307191</v>
      </c>
      <c r="E869" s="51">
        <f t="shared" si="58"/>
        <v>53.015890051534136</v>
      </c>
      <c r="F869" s="66">
        <f t="shared" si="59"/>
        <v>3.8194444444444446</v>
      </c>
    </row>
    <row r="870" spans="1:6">
      <c r="A870" s="47">
        <v>2485.9068644534</v>
      </c>
      <c r="B870" s="48">
        <v>41033</v>
      </c>
      <c r="C870" s="49" t="s">
        <v>94</v>
      </c>
      <c r="D870" s="50">
        <v>110270.567738447</v>
      </c>
      <c r="E870" s="51">
        <f t="shared" si="58"/>
        <v>53.014696028099522</v>
      </c>
      <c r="F870" s="66">
        <f t="shared" si="59"/>
        <v>2.6583333333333332</v>
      </c>
    </row>
    <row r="871" spans="1:6">
      <c r="A871" s="47">
        <v>2488.2458772866598</v>
      </c>
      <c r="B871" s="48">
        <v>40071</v>
      </c>
      <c r="C871" s="49" t="s">
        <v>110</v>
      </c>
      <c r="D871" s="50">
        <v>110268.08416970199</v>
      </c>
      <c r="E871" s="51">
        <f t="shared" si="58"/>
        <v>53.013502004664417</v>
      </c>
      <c r="F871" s="66">
        <f t="shared" si="59"/>
        <v>5.2944444444444443</v>
      </c>
    </row>
    <row r="872" spans="1:6">
      <c r="A872" s="47">
        <v>2490.5848901199101</v>
      </c>
      <c r="B872" s="48">
        <v>38938</v>
      </c>
      <c r="C872" s="49" t="s">
        <v>107</v>
      </c>
      <c r="D872" s="50">
        <v>110265.600600958</v>
      </c>
      <c r="E872" s="51">
        <f t="shared" si="58"/>
        <v>53.01230798122981</v>
      </c>
      <c r="F872" s="66">
        <f t="shared" si="59"/>
        <v>8.3944444444444439</v>
      </c>
    </row>
    <row r="873" spans="1:6">
      <c r="A873" s="47">
        <v>2492.92390295314</v>
      </c>
      <c r="B873" s="53">
        <v>39389</v>
      </c>
      <c r="C873" s="49" t="s">
        <v>94</v>
      </c>
      <c r="D873" s="50">
        <v>110263.117032214</v>
      </c>
      <c r="E873" s="51">
        <f t="shared" si="58"/>
        <v>53.011113957795189</v>
      </c>
      <c r="F873" s="66">
        <f t="shared" si="59"/>
        <v>7.1611111111111114</v>
      </c>
    </row>
    <row r="874" spans="1:6">
      <c r="A874" s="47">
        <v>2495.2629157863998</v>
      </c>
      <c r="B874" s="48">
        <v>41432</v>
      </c>
      <c r="C874" s="49" t="s">
        <v>109</v>
      </c>
      <c r="D874" s="50">
        <v>110260.633463469</v>
      </c>
      <c r="E874" s="51">
        <f t="shared" si="58"/>
        <v>53.009919934360099</v>
      </c>
      <c r="F874" s="66">
        <f t="shared" si="59"/>
        <v>1.5666666666666667</v>
      </c>
    </row>
    <row r="875" spans="1:6">
      <c r="A875" s="47">
        <v>2497.6019286196502</v>
      </c>
      <c r="B875" s="48">
        <v>40945</v>
      </c>
      <c r="C875" s="49" t="s">
        <v>97</v>
      </c>
      <c r="D875" s="50">
        <v>110258.14989472499</v>
      </c>
      <c r="E875" s="51">
        <f t="shared" si="58"/>
        <v>53.008725910925477</v>
      </c>
      <c r="F875" s="66">
        <f t="shared" si="59"/>
        <v>2.9027777777777777</v>
      </c>
    </row>
    <row r="876" spans="1:6">
      <c r="A876" s="47">
        <v>2499.9409414529</v>
      </c>
      <c r="B876" s="48">
        <v>40972</v>
      </c>
      <c r="C876" s="49" t="s">
        <v>107</v>
      </c>
      <c r="D876" s="50">
        <v>110255.66632598</v>
      </c>
      <c r="E876" s="51">
        <f t="shared" si="58"/>
        <v>53.00753188749038</v>
      </c>
      <c r="F876" s="66">
        <f t="shared" si="59"/>
        <v>2.8250000000000002</v>
      </c>
    </row>
    <row r="877" spans="1:6">
      <c r="A877" s="47">
        <v>2502.2799542861399</v>
      </c>
      <c r="B877" s="48">
        <v>40068</v>
      </c>
      <c r="C877" s="49" t="s">
        <v>105</v>
      </c>
      <c r="D877" s="50">
        <v>110253.18275723601</v>
      </c>
      <c r="E877" s="51">
        <f t="shared" si="58"/>
        <v>53.006337864055773</v>
      </c>
      <c r="F877" s="66">
        <f t="shared" si="59"/>
        <v>5.302777777777778</v>
      </c>
    </row>
    <row r="878" spans="1:6">
      <c r="A878" s="47">
        <v>2504.6189671193902</v>
      </c>
      <c r="B878" s="48">
        <v>41098</v>
      </c>
      <c r="C878" s="49" t="s">
        <v>109</v>
      </c>
      <c r="D878" s="50">
        <v>110250.699188492</v>
      </c>
      <c r="E878" s="51">
        <f t="shared" si="58"/>
        <v>53.005143840621152</v>
      </c>
      <c r="F878" s="66">
        <f t="shared" si="59"/>
        <v>2.4805555555555556</v>
      </c>
    </row>
    <row r="879" spans="1:6">
      <c r="A879" s="47">
        <v>2506.95797995264</v>
      </c>
      <c r="B879" s="48">
        <v>40790</v>
      </c>
      <c r="C879" s="49" t="s">
        <v>97</v>
      </c>
      <c r="D879" s="50">
        <v>110248.215619747</v>
      </c>
      <c r="E879" s="51">
        <f t="shared" si="58"/>
        <v>53.003949817186061</v>
      </c>
      <c r="F879" s="66">
        <f t="shared" si="59"/>
        <v>3.3250000000000002</v>
      </c>
    </row>
    <row r="880" spans="1:6">
      <c r="A880" s="47">
        <v>2509.2969927858799</v>
      </c>
      <c r="B880" s="48">
        <v>39703</v>
      </c>
      <c r="C880" s="49" t="s">
        <v>97</v>
      </c>
      <c r="D880" s="50">
        <v>110245.732051003</v>
      </c>
      <c r="E880" s="51">
        <f t="shared" si="58"/>
        <v>53.00275579375144</v>
      </c>
      <c r="F880" s="66">
        <f t="shared" si="59"/>
        <v>6.302777777777778</v>
      </c>
    </row>
    <row r="881" spans="1:6">
      <c r="A881" s="47">
        <v>2511.6360056191302</v>
      </c>
      <c r="B881" s="48">
        <v>39920</v>
      </c>
      <c r="C881" s="49" t="s">
        <v>109</v>
      </c>
      <c r="D881" s="50">
        <v>110243.248482259</v>
      </c>
      <c r="E881" s="51">
        <f t="shared" si="58"/>
        <v>53.001561770316826</v>
      </c>
      <c r="F881" s="66">
        <f t="shared" si="59"/>
        <v>5.7055555555555557</v>
      </c>
    </row>
    <row r="882" spans="1:6">
      <c r="A882" s="47">
        <v>2513.97501845238</v>
      </c>
      <c r="B882" s="48">
        <v>40701</v>
      </c>
      <c r="C882" s="49" t="s">
        <v>101</v>
      </c>
      <c r="D882" s="50">
        <v>110240.76491351399</v>
      </c>
      <c r="E882" s="51">
        <f t="shared" si="58"/>
        <v>53.000367746881729</v>
      </c>
      <c r="F882" s="66">
        <f t="shared" si="59"/>
        <v>3.5666666666666669</v>
      </c>
    </row>
    <row r="883" spans="1:6">
      <c r="A883" s="47">
        <v>2516.3140312856199</v>
      </c>
      <c r="B883" s="48">
        <v>39326</v>
      </c>
      <c r="C883" s="49" t="s">
        <v>94</v>
      </c>
      <c r="D883" s="50">
        <v>110238.28134477</v>
      </c>
      <c r="E883" s="51">
        <f t="shared" si="58"/>
        <v>52.999173723447115</v>
      </c>
      <c r="F883" s="66">
        <f t="shared" si="59"/>
        <v>7.333333333333333</v>
      </c>
    </row>
    <row r="884" spans="1:6">
      <c r="A884" s="47">
        <v>2518.6530441188702</v>
      </c>
      <c r="B884" s="48">
        <v>41120</v>
      </c>
      <c r="C884" s="49" t="s">
        <v>94</v>
      </c>
      <c r="D884" s="50">
        <v>110235.797776026</v>
      </c>
      <c r="E884" s="51">
        <f t="shared" si="58"/>
        <v>52.9979797000125</v>
      </c>
      <c r="F884" s="66">
        <f t="shared" si="59"/>
        <v>2.4166666666666665</v>
      </c>
    </row>
    <row r="885" spans="1:6">
      <c r="A885" s="47">
        <v>2520.99205695212</v>
      </c>
      <c r="B885" s="48">
        <v>39307</v>
      </c>
      <c r="C885" s="49" t="s">
        <v>115</v>
      </c>
      <c r="D885" s="50">
        <v>110233.314207281</v>
      </c>
      <c r="E885" s="51">
        <f t="shared" si="58"/>
        <v>52.996785676577403</v>
      </c>
      <c r="F885" s="66">
        <f t="shared" si="59"/>
        <v>7.3833333333333337</v>
      </c>
    </row>
    <row r="886" spans="1:6">
      <c r="A886" s="47">
        <v>2523.3310697853599</v>
      </c>
      <c r="B886" s="48">
        <v>40791</v>
      </c>
      <c r="C886" s="49" t="s">
        <v>109</v>
      </c>
      <c r="D886" s="50">
        <v>110230.83063853699</v>
      </c>
      <c r="E886" s="51">
        <f t="shared" si="58"/>
        <v>52.995591653142789</v>
      </c>
      <c r="F886" s="66">
        <f t="shared" si="59"/>
        <v>3.3222222222222224</v>
      </c>
    </row>
    <row r="887" spans="1:6">
      <c r="A887" s="47">
        <v>2525.6700826186102</v>
      </c>
      <c r="B887" s="48">
        <v>40701</v>
      </c>
      <c r="C887" s="49" t="s">
        <v>107</v>
      </c>
      <c r="D887" s="50">
        <v>110228.347069793</v>
      </c>
      <c r="E887" s="51">
        <f t="shared" si="58"/>
        <v>52.994397629708175</v>
      </c>
      <c r="F887" s="66">
        <f t="shared" si="59"/>
        <v>3.5666666666666669</v>
      </c>
    </row>
    <row r="888" spans="1:6">
      <c r="A888" s="47">
        <v>2528.00909545186</v>
      </c>
      <c r="B888" s="48">
        <v>40259</v>
      </c>
      <c r="C888" s="49" t="s">
        <v>12</v>
      </c>
      <c r="D888" s="50">
        <v>110225.86350104801</v>
      </c>
      <c r="E888" s="51">
        <f t="shared" si="58"/>
        <v>52.993203606273077</v>
      </c>
      <c r="F888" s="66">
        <f t="shared" si="59"/>
        <v>4.7750000000000004</v>
      </c>
    </row>
    <row r="889" spans="1:6">
      <c r="A889" s="47">
        <v>2530.3481082850999</v>
      </c>
      <c r="B889" s="48">
        <v>39023</v>
      </c>
      <c r="C889" s="49" t="s">
        <v>94</v>
      </c>
      <c r="D889" s="50">
        <v>110223.379932304</v>
      </c>
      <c r="E889" s="51">
        <f t="shared" si="58"/>
        <v>52.992009582838463</v>
      </c>
      <c r="F889" s="66">
        <f t="shared" si="59"/>
        <v>8.1638888888888896</v>
      </c>
    </row>
    <row r="890" spans="1:6">
      <c r="A890" s="47">
        <v>2532.6871211183502</v>
      </c>
      <c r="B890" s="48">
        <v>40192</v>
      </c>
      <c r="C890" s="49" t="s">
        <v>94</v>
      </c>
      <c r="D890" s="50">
        <v>110220.89636355999</v>
      </c>
      <c r="E890" s="51">
        <f t="shared" si="58"/>
        <v>52.990815559403842</v>
      </c>
      <c r="F890" s="66">
        <f t="shared" si="59"/>
        <v>4.9638888888888886</v>
      </c>
    </row>
    <row r="891" spans="1:6">
      <c r="A891" s="47">
        <v>2535.0261339516001</v>
      </c>
      <c r="B891" s="48">
        <v>41351</v>
      </c>
      <c r="C891" s="49" t="s">
        <v>101</v>
      </c>
      <c r="D891" s="50">
        <v>110218.412794815</v>
      </c>
      <c r="E891" s="51">
        <f t="shared" si="58"/>
        <v>52.989621535968752</v>
      </c>
      <c r="F891" s="66">
        <f t="shared" si="59"/>
        <v>1.7861111111111112</v>
      </c>
    </row>
    <row r="892" spans="1:6">
      <c r="A892" s="47">
        <v>2537.3651467848399</v>
      </c>
      <c r="B892" s="48">
        <v>40865</v>
      </c>
      <c r="C892" s="49" t="s">
        <v>97</v>
      </c>
      <c r="D892" s="50">
        <v>110215.92922607101</v>
      </c>
      <c r="E892" s="51">
        <f t="shared" si="58"/>
        <v>52.988427512534138</v>
      </c>
      <c r="F892" s="66">
        <f t="shared" si="59"/>
        <v>3.1194444444444445</v>
      </c>
    </row>
    <row r="893" spans="1:6">
      <c r="A893" s="47">
        <v>2539.7041596180902</v>
      </c>
      <c r="B893" s="48">
        <v>39462</v>
      </c>
      <c r="C893" s="49" t="s">
        <v>107</v>
      </c>
      <c r="D893" s="50">
        <v>110213.445657327</v>
      </c>
      <c r="E893" s="51">
        <f t="shared" si="58"/>
        <v>52.987233489099516</v>
      </c>
      <c r="F893" s="66">
        <f t="shared" si="59"/>
        <v>6.9611111111111112</v>
      </c>
    </row>
    <row r="894" spans="1:6">
      <c r="A894" s="47">
        <v>2542.0431724513401</v>
      </c>
      <c r="B894" s="48">
        <v>38425</v>
      </c>
      <c r="C894" s="49" t="s">
        <v>94</v>
      </c>
      <c r="D894" s="50">
        <v>110210.962088582</v>
      </c>
      <c r="E894" s="51">
        <f t="shared" si="58"/>
        <v>52.986039465664426</v>
      </c>
      <c r="F894" s="66">
        <f t="shared" si="59"/>
        <v>9.7972222222222225</v>
      </c>
    </row>
    <row r="895" spans="1:6">
      <c r="A895" s="47">
        <v>2544.3821852845799</v>
      </c>
      <c r="B895" s="48">
        <v>36647</v>
      </c>
      <c r="C895" s="49" t="s">
        <v>110</v>
      </c>
      <c r="D895" s="50">
        <v>110208.478519838</v>
      </c>
      <c r="E895" s="51">
        <f t="shared" si="58"/>
        <v>52.984845442229805</v>
      </c>
      <c r="F895" s="66">
        <f t="shared" si="59"/>
        <v>14.666666666666666</v>
      </c>
    </row>
    <row r="896" spans="1:6">
      <c r="A896" s="47">
        <v>2546.7211981178398</v>
      </c>
      <c r="B896" s="48">
        <v>40004</v>
      </c>
      <c r="C896" s="49" t="s">
        <v>94</v>
      </c>
      <c r="D896" s="50">
        <v>110205.99495109401</v>
      </c>
      <c r="E896" s="51">
        <f t="shared" si="58"/>
        <v>52.983651418795198</v>
      </c>
      <c r="F896" s="66">
        <f t="shared" si="59"/>
        <v>5.4749999999999996</v>
      </c>
    </row>
    <row r="897" spans="1:6">
      <c r="A897" s="47">
        <v>2549.0602109510801</v>
      </c>
      <c r="B897" s="48">
        <v>40791</v>
      </c>
      <c r="C897" s="49" t="s">
        <v>115</v>
      </c>
      <c r="D897" s="50">
        <v>110203.511382349</v>
      </c>
      <c r="E897" s="51">
        <f t="shared" si="58"/>
        <v>52.982457395360093</v>
      </c>
      <c r="F897" s="66">
        <f t="shared" si="59"/>
        <v>3.3222222222222224</v>
      </c>
    </row>
    <row r="898" spans="1:6">
      <c r="A898" s="47">
        <v>2551.3992237843199</v>
      </c>
      <c r="B898" s="48">
        <v>41073</v>
      </c>
      <c r="C898" s="49" t="s">
        <v>94</v>
      </c>
      <c r="D898" s="50">
        <v>110201.027813605</v>
      </c>
      <c r="E898" s="51">
        <f t="shared" si="58"/>
        <v>52.981263371925479</v>
      </c>
      <c r="F898" s="66">
        <f t="shared" si="59"/>
        <v>2.5499999999999998</v>
      </c>
    </row>
    <row r="899" spans="1:6">
      <c r="A899" s="47">
        <v>2553.7382366175798</v>
      </c>
      <c r="B899" s="48">
        <v>39572</v>
      </c>
      <c r="C899" s="49" t="s">
        <v>98</v>
      </c>
      <c r="D899" s="50">
        <v>110198.544244861</v>
      </c>
      <c r="E899" s="51">
        <f t="shared" si="58"/>
        <v>52.980069348490865</v>
      </c>
      <c r="F899" s="66">
        <f t="shared" si="59"/>
        <v>6.6583333333333332</v>
      </c>
    </row>
    <row r="900" spans="1:6">
      <c r="A900" s="47">
        <v>2556.0772494508201</v>
      </c>
      <c r="B900" s="48">
        <v>41340</v>
      </c>
      <c r="C900" s="49" t="s">
        <v>111</v>
      </c>
      <c r="D900" s="50">
        <v>110196.060676116</v>
      </c>
      <c r="E900" s="51">
        <f t="shared" si="58"/>
        <v>52.978875325055768</v>
      </c>
      <c r="F900" s="66">
        <f t="shared" si="59"/>
        <v>1.8166666666666667</v>
      </c>
    </row>
    <row r="901" spans="1:6">
      <c r="A901" s="47">
        <v>2558.4162622840599</v>
      </c>
      <c r="B901" s="48">
        <v>39951</v>
      </c>
      <c r="C901" s="49" t="s">
        <v>18</v>
      </c>
      <c r="D901" s="50">
        <v>110193.577107372</v>
      </c>
      <c r="E901" s="51">
        <f t="shared" si="58"/>
        <v>52.977681301621153</v>
      </c>
      <c r="F901" s="66">
        <f t="shared" si="59"/>
        <v>5.6194444444444445</v>
      </c>
    </row>
    <row r="902" spans="1:6">
      <c r="A902" s="47">
        <v>2560.7552751173198</v>
      </c>
      <c r="B902" s="48">
        <v>41280</v>
      </c>
      <c r="C902" s="49" t="s">
        <v>115</v>
      </c>
      <c r="D902" s="50">
        <v>110191.093538628</v>
      </c>
      <c r="E902" s="51">
        <f t="shared" si="58"/>
        <v>52.976487278186539</v>
      </c>
      <c r="F902" s="66">
        <f t="shared" si="59"/>
        <v>1.9861111111111112</v>
      </c>
    </row>
    <row r="903" spans="1:6">
      <c r="A903" s="47">
        <v>2563.0942879505701</v>
      </c>
      <c r="B903" s="48">
        <v>38701</v>
      </c>
      <c r="C903" s="49" t="s">
        <v>109</v>
      </c>
      <c r="D903" s="50">
        <v>110188.60996988299</v>
      </c>
      <c r="E903" s="51">
        <f t="shared" si="58"/>
        <v>52.975293254751442</v>
      </c>
      <c r="F903" s="66">
        <f t="shared" si="59"/>
        <v>9.0444444444444443</v>
      </c>
    </row>
    <row r="904" spans="1:6">
      <c r="A904" s="47">
        <v>2565.4333007838</v>
      </c>
      <c r="B904" s="48">
        <v>38140</v>
      </c>
      <c r="C904" s="49" t="s">
        <v>94</v>
      </c>
      <c r="D904" s="50">
        <v>110186.126401139</v>
      </c>
      <c r="E904" s="51">
        <f t="shared" si="58"/>
        <v>52.974099231316828</v>
      </c>
      <c r="F904" s="66">
        <f t="shared" si="59"/>
        <v>10.580555555555556</v>
      </c>
    </row>
    <row r="905" spans="1:6">
      <c r="A905" s="47">
        <v>2567.7723136170598</v>
      </c>
      <c r="B905" s="48">
        <v>36234</v>
      </c>
      <c r="C905" s="49" t="s">
        <v>107</v>
      </c>
      <c r="D905" s="50">
        <v>110183.64283239499</v>
      </c>
      <c r="E905" s="51">
        <f t="shared" si="58"/>
        <v>52.972905207882206</v>
      </c>
      <c r="F905" s="66">
        <f t="shared" si="59"/>
        <v>15.794444444444444</v>
      </c>
    </row>
    <row r="906" spans="1:6">
      <c r="A906" s="47">
        <v>2570.1113264503101</v>
      </c>
      <c r="B906" s="48">
        <v>38615</v>
      </c>
      <c r="C906" s="49" t="s">
        <v>94</v>
      </c>
      <c r="D906" s="50">
        <v>110181.15926365</v>
      </c>
      <c r="E906" s="51">
        <f t="shared" si="58"/>
        <v>52.971711184447116</v>
      </c>
      <c r="F906" s="66">
        <f t="shared" si="59"/>
        <v>9.280555555555555</v>
      </c>
    </row>
    <row r="907" spans="1:6">
      <c r="A907" s="47">
        <v>2572.45033928354</v>
      </c>
      <c r="B907" s="48">
        <v>41062</v>
      </c>
      <c r="C907" s="49" t="s">
        <v>109</v>
      </c>
      <c r="D907" s="50">
        <v>110178.67569490601</v>
      </c>
      <c r="E907" s="51">
        <f t="shared" si="58"/>
        <v>52.970517161012502</v>
      </c>
      <c r="F907" s="66">
        <f t="shared" si="59"/>
        <v>2.5805555555555557</v>
      </c>
    </row>
    <row r="908" spans="1:6">
      <c r="A908" s="47">
        <v>2574.7893521167998</v>
      </c>
      <c r="B908" s="53">
        <v>39396</v>
      </c>
      <c r="C908" s="49" t="s">
        <v>94</v>
      </c>
      <c r="D908" s="50">
        <v>110176.192126161</v>
      </c>
      <c r="E908" s="51">
        <f t="shared" si="58"/>
        <v>52.969323137577405</v>
      </c>
      <c r="F908" s="66">
        <f t="shared" si="59"/>
        <v>7.1416666666666666</v>
      </c>
    </row>
    <row r="909" spans="1:6">
      <c r="A909" s="47">
        <v>2577.1283649500501</v>
      </c>
      <c r="B909" s="48">
        <v>36234</v>
      </c>
      <c r="C909" s="49" t="s">
        <v>115</v>
      </c>
      <c r="D909" s="50">
        <v>110173.70855741701</v>
      </c>
      <c r="E909" s="51">
        <f t="shared" si="58"/>
        <v>52.968129114142791</v>
      </c>
      <c r="F909" s="66">
        <f t="shared" si="59"/>
        <v>15.794444444444444</v>
      </c>
    </row>
    <row r="910" spans="1:6">
      <c r="A910" s="47">
        <v>2579.46737778328</v>
      </c>
      <c r="B910" s="48">
        <v>41535</v>
      </c>
      <c r="C910" s="49" t="s">
        <v>100</v>
      </c>
      <c r="D910" s="50">
        <v>110171.224988673</v>
      </c>
      <c r="E910" s="51">
        <f t="shared" si="58"/>
        <v>52.966935090708169</v>
      </c>
      <c r="F910" s="66">
        <f t="shared" si="59"/>
        <v>1.2861111111111112</v>
      </c>
    </row>
    <row r="911" spans="1:6">
      <c r="A911" s="47">
        <v>2581.8063906165398</v>
      </c>
      <c r="B911" s="48">
        <v>39343</v>
      </c>
      <c r="C911" s="49" t="s">
        <v>109</v>
      </c>
      <c r="D911" s="50">
        <v>110168.741419928</v>
      </c>
      <c r="E911" s="51">
        <f t="shared" si="58"/>
        <v>52.965741067273079</v>
      </c>
      <c r="F911" s="66">
        <f t="shared" si="59"/>
        <v>7.2861111111111114</v>
      </c>
    </row>
    <row r="912" spans="1:6">
      <c r="A912" s="47">
        <v>2584.1454034497901</v>
      </c>
      <c r="B912" s="48">
        <v>39904</v>
      </c>
      <c r="C912" s="49" t="s">
        <v>94</v>
      </c>
      <c r="D912" s="50">
        <v>110166.257851184</v>
      </c>
      <c r="E912" s="51">
        <f t="shared" si="58"/>
        <v>52.964547043838458</v>
      </c>
      <c r="F912" s="66">
        <f t="shared" si="59"/>
        <v>5.75</v>
      </c>
    </row>
    <row r="913" spans="1:6">
      <c r="A913" s="47">
        <v>2586.48441628303</v>
      </c>
      <c r="B913" s="48">
        <v>36234</v>
      </c>
      <c r="C913" s="49" t="s">
        <v>96</v>
      </c>
      <c r="D913" s="50">
        <v>110163.77428244</v>
      </c>
      <c r="E913" s="51">
        <f t="shared" si="58"/>
        <v>52.963353020403851</v>
      </c>
      <c r="F913" s="66">
        <f t="shared" si="59"/>
        <v>15.794444444444444</v>
      </c>
    </row>
    <row r="914" spans="1:6">
      <c r="A914" s="47">
        <v>2588.8234291162798</v>
      </c>
      <c r="B914" s="48">
        <v>39902</v>
      </c>
      <c r="C914" s="49" t="s">
        <v>94</v>
      </c>
      <c r="D914" s="50">
        <v>110161.29071369499</v>
      </c>
      <c r="E914" s="51">
        <f t="shared" si="58"/>
        <v>52.962158996968746</v>
      </c>
      <c r="F914" s="66">
        <f t="shared" si="59"/>
        <v>5.75</v>
      </c>
    </row>
    <row r="915" spans="1:6">
      <c r="A915" s="47">
        <v>2591.1624419495301</v>
      </c>
      <c r="B915" s="48">
        <v>40709</v>
      </c>
      <c r="C915" s="49" t="s">
        <v>30</v>
      </c>
      <c r="D915" s="50">
        <v>110158.807144951</v>
      </c>
      <c r="E915" s="51">
        <f t="shared" si="58"/>
        <v>52.960964973534139</v>
      </c>
      <c r="F915" s="66">
        <f t="shared" si="59"/>
        <v>3.5444444444444443</v>
      </c>
    </row>
    <row r="916" spans="1:6">
      <c r="A916" s="47">
        <v>2593.50145478277</v>
      </c>
      <c r="B916" s="48">
        <v>38945</v>
      </c>
      <c r="C916" s="49" t="s">
        <v>109</v>
      </c>
      <c r="D916" s="50">
        <v>110156.323576207</v>
      </c>
      <c r="E916" s="51">
        <f t="shared" si="58"/>
        <v>52.959770950099518</v>
      </c>
      <c r="F916" s="66">
        <f t="shared" si="59"/>
        <v>8.375</v>
      </c>
    </row>
    <row r="917" spans="1:6">
      <c r="A917" s="47">
        <v>2595.8404676160199</v>
      </c>
      <c r="B917" s="53">
        <v>39398</v>
      </c>
      <c r="C917" s="49" t="s">
        <v>94</v>
      </c>
      <c r="D917" s="50">
        <v>110153.840007462</v>
      </c>
      <c r="E917" s="51">
        <f t="shared" si="58"/>
        <v>52.958576926664421</v>
      </c>
      <c r="F917" s="66">
        <f t="shared" si="59"/>
        <v>7.1361111111111111</v>
      </c>
    </row>
    <row r="918" spans="1:6">
      <c r="A918" s="47">
        <v>2598.1794804492702</v>
      </c>
      <c r="B918" s="48">
        <v>40339</v>
      </c>
      <c r="C918" s="49" t="s">
        <v>94</v>
      </c>
      <c r="D918" s="50">
        <v>110151.35643871799</v>
      </c>
      <c r="E918" s="51">
        <f t="shared" si="58"/>
        <v>52.957382903229806</v>
      </c>
      <c r="F918" s="66">
        <f t="shared" si="59"/>
        <v>4.5583333333333336</v>
      </c>
    </row>
    <row r="919" spans="1:6">
      <c r="A919" s="47">
        <v>2600.51849328252</v>
      </c>
      <c r="B919" s="48">
        <v>40415</v>
      </c>
      <c r="C919" s="49" t="s">
        <v>111</v>
      </c>
      <c r="D919" s="50">
        <v>110148.872869974</v>
      </c>
      <c r="E919" s="51">
        <f t="shared" si="58"/>
        <v>52.956188879795192</v>
      </c>
      <c r="F919" s="66">
        <f t="shared" si="59"/>
        <v>4.3499999999999996</v>
      </c>
    </row>
    <row r="920" spans="1:6">
      <c r="A920" s="47">
        <v>2602.8575061157699</v>
      </c>
      <c r="B920" s="48">
        <v>36752</v>
      </c>
      <c r="C920" s="49" t="s">
        <v>99</v>
      </c>
      <c r="D920" s="50">
        <v>110146.38930122901</v>
      </c>
      <c r="E920" s="51">
        <f t="shared" si="58"/>
        <v>52.954994856360102</v>
      </c>
      <c r="F920" s="66">
        <f t="shared" si="59"/>
        <v>14.380555555555556</v>
      </c>
    </row>
    <row r="921" spans="1:6">
      <c r="A921" s="47">
        <v>2605.1965189490102</v>
      </c>
      <c r="B921" s="48">
        <v>40351</v>
      </c>
      <c r="C921" s="49" t="s">
        <v>109</v>
      </c>
      <c r="D921" s="50">
        <v>110143.905732485</v>
      </c>
      <c r="E921" s="51">
        <f t="shared" si="58"/>
        <v>52.953800832925481</v>
      </c>
      <c r="F921" s="66">
        <f t="shared" si="59"/>
        <v>4.5250000000000004</v>
      </c>
    </row>
    <row r="922" spans="1:6">
      <c r="A922" s="47">
        <v>2607.53553178226</v>
      </c>
      <c r="B922" s="48">
        <v>40038</v>
      </c>
      <c r="C922" s="49" t="s">
        <v>94</v>
      </c>
      <c r="D922" s="50">
        <v>110141.42216374099</v>
      </c>
      <c r="E922" s="51">
        <f t="shared" si="58"/>
        <v>52.95260680949086</v>
      </c>
      <c r="F922" s="66">
        <f t="shared" si="59"/>
        <v>5.3833333333333337</v>
      </c>
    </row>
    <row r="923" spans="1:6">
      <c r="A923" s="47">
        <v>2609.8745446155099</v>
      </c>
      <c r="B923" s="48">
        <v>37747</v>
      </c>
      <c r="C923" s="49" t="s">
        <v>99</v>
      </c>
      <c r="D923" s="50">
        <v>110138.938594996</v>
      </c>
      <c r="E923" s="51">
        <f t="shared" si="58"/>
        <v>52.951412786055769</v>
      </c>
      <c r="F923" s="66">
        <f t="shared" si="59"/>
        <v>11.652777777777779</v>
      </c>
    </row>
    <row r="924" spans="1:6">
      <c r="A924" s="47">
        <v>2612.2135574487502</v>
      </c>
      <c r="B924" s="48">
        <v>37024</v>
      </c>
      <c r="C924" s="49" t="s">
        <v>94</v>
      </c>
      <c r="D924" s="50">
        <v>110136.45502625201</v>
      </c>
      <c r="E924" s="51">
        <f t="shared" si="58"/>
        <v>52.950218762621155</v>
      </c>
      <c r="F924" s="66">
        <f t="shared" si="59"/>
        <v>13.633333333333333</v>
      </c>
    </row>
    <row r="925" spans="1:6">
      <c r="A925" s="47">
        <v>2614.552570282</v>
      </c>
      <c r="B925" s="48">
        <v>39995</v>
      </c>
      <c r="C925" s="49" t="s">
        <v>98</v>
      </c>
      <c r="D925" s="50">
        <v>110133.971457508</v>
      </c>
      <c r="E925" s="51">
        <f t="shared" si="58"/>
        <v>52.949024739186541</v>
      </c>
      <c r="F925" s="66">
        <f t="shared" si="59"/>
        <v>5.5</v>
      </c>
    </row>
    <row r="926" spans="1:6">
      <c r="A926" s="47">
        <v>2616.8915831152399</v>
      </c>
      <c r="B926" s="53">
        <v>37303</v>
      </c>
      <c r="C926" s="49" t="s">
        <v>94</v>
      </c>
      <c r="D926" s="50">
        <v>110131.487888763</v>
      </c>
      <c r="E926" s="51">
        <f t="shared" si="58"/>
        <v>52.947830715751444</v>
      </c>
      <c r="F926" s="66">
        <f t="shared" si="59"/>
        <v>12.875</v>
      </c>
    </row>
    <row r="927" spans="1:6">
      <c r="A927" s="47">
        <v>2619.2305959484902</v>
      </c>
      <c r="B927" s="48">
        <v>40578</v>
      </c>
      <c r="C927" s="49" t="s">
        <v>115</v>
      </c>
      <c r="D927" s="50">
        <v>110129.004320019</v>
      </c>
      <c r="E927" s="51">
        <f t="shared" si="58"/>
        <v>52.946636692316822</v>
      </c>
      <c r="F927" s="66">
        <f t="shared" si="59"/>
        <v>3.9083333333333332</v>
      </c>
    </row>
    <row r="928" spans="1:6">
      <c r="A928" s="47">
        <v>2621.56960878174</v>
      </c>
      <c r="B928" s="48">
        <v>41167</v>
      </c>
      <c r="C928" s="49" t="s">
        <v>94</v>
      </c>
      <c r="D928" s="50">
        <v>110126.52075127501</v>
      </c>
      <c r="E928" s="51">
        <f t="shared" si="58"/>
        <v>52.945442668882215</v>
      </c>
      <c r="F928" s="66">
        <f t="shared" si="59"/>
        <v>2.2944444444444443</v>
      </c>
    </row>
    <row r="929" spans="1:6">
      <c r="A929" s="47">
        <v>2623.9086216149799</v>
      </c>
      <c r="B929" s="53">
        <v>37059</v>
      </c>
      <c r="C929" s="49" t="s">
        <v>94</v>
      </c>
      <c r="D929" s="50">
        <v>110124.03718253</v>
      </c>
      <c r="E929" s="51">
        <f t="shared" si="58"/>
        <v>52.944248645447111</v>
      </c>
      <c r="F929" s="66">
        <f t="shared" si="59"/>
        <v>13.53888888888889</v>
      </c>
    </row>
    <row r="930" spans="1:6">
      <c r="A930" s="47">
        <v>2626.2476344482402</v>
      </c>
      <c r="B930" s="48">
        <v>38492</v>
      </c>
      <c r="C930" s="49" t="s">
        <v>94</v>
      </c>
      <c r="D930" s="50">
        <v>110121.553613786</v>
      </c>
      <c r="E930" s="51">
        <f t="shared" ref="E930:E993" si="60">D930/2080</f>
        <v>52.943054622012504</v>
      </c>
      <c r="F930" s="66">
        <f t="shared" ref="F930:F981" si="61">YEARFRAC($F$9,B930)</f>
        <v>9.6138888888888889</v>
      </c>
    </row>
    <row r="931" spans="1:6">
      <c r="A931" s="47">
        <v>2628.5866472814801</v>
      </c>
      <c r="B931" s="48">
        <v>38052</v>
      </c>
      <c r="C931" s="49" t="s">
        <v>107</v>
      </c>
      <c r="D931" s="50">
        <v>110119.070045042</v>
      </c>
      <c r="E931" s="51">
        <f t="shared" si="60"/>
        <v>52.941860598577883</v>
      </c>
      <c r="F931" s="66">
        <f t="shared" si="61"/>
        <v>10.819444444444445</v>
      </c>
    </row>
    <row r="932" spans="1:6">
      <c r="A932" s="47">
        <v>2630.9256601147199</v>
      </c>
      <c r="B932" s="48">
        <v>38425</v>
      </c>
      <c r="C932" s="49" t="s">
        <v>94</v>
      </c>
      <c r="D932" s="50">
        <v>110116.586476297</v>
      </c>
      <c r="E932" s="51">
        <f t="shared" si="60"/>
        <v>52.940666575142792</v>
      </c>
      <c r="F932" s="66">
        <f t="shared" si="61"/>
        <v>9.7972222222222225</v>
      </c>
    </row>
    <row r="933" spans="1:6">
      <c r="A933" s="47">
        <v>2633.2646729479802</v>
      </c>
      <c r="B933" s="48">
        <v>38510</v>
      </c>
      <c r="C933" s="49" t="s">
        <v>105</v>
      </c>
      <c r="D933" s="50">
        <v>110114.102907553</v>
      </c>
      <c r="E933" s="51">
        <f t="shared" si="60"/>
        <v>52.939472551708171</v>
      </c>
      <c r="F933" s="66">
        <f t="shared" si="61"/>
        <v>9.5666666666666664</v>
      </c>
    </row>
    <row r="934" spans="1:6">
      <c r="A934" s="47">
        <v>2635.6036857812201</v>
      </c>
      <c r="B934" s="48">
        <v>41572</v>
      </c>
      <c r="C934" s="49" t="s">
        <v>100</v>
      </c>
      <c r="D934" s="50">
        <v>110111.619338809</v>
      </c>
      <c r="E934" s="51">
        <f t="shared" si="60"/>
        <v>52.938278528273557</v>
      </c>
      <c r="F934" s="66">
        <f t="shared" si="61"/>
        <v>1.1833333333333333</v>
      </c>
    </row>
    <row r="935" spans="1:6">
      <c r="A935" s="47">
        <v>2637.9426986144599</v>
      </c>
      <c r="B935" s="48">
        <v>40130</v>
      </c>
      <c r="C935" s="49" t="s">
        <v>115</v>
      </c>
      <c r="D935" s="50">
        <v>110109.13577006399</v>
      </c>
      <c r="E935" s="51">
        <f t="shared" si="60"/>
        <v>52.93708450483846</v>
      </c>
      <c r="F935" s="66">
        <f t="shared" si="61"/>
        <v>5.1333333333333337</v>
      </c>
    </row>
    <row r="936" spans="1:6">
      <c r="A936" s="47">
        <v>2640.2817114477202</v>
      </c>
      <c r="B936" s="48">
        <v>36234</v>
      </c>
      <c r="C936" s="49" t="s">
        <v>94</v>
      </c>
      <c r="D936" s="50">
        <v>110106.65220132</v>
      </c>
      <c r="E936" s="51">
        <f t="shared" si="60"/>
        <v>52.935890481403845</v>
      </c>
      <c r="F936" s="66">
        <f t="shared" si="61"/>
        <v>15.794444444444444</v>
      </c>
    </row>
    <row r="937" spans="1:6">
      <c r="A937" s="47">
        <v>2642.6207242809601</v>
      </c>
      <c r="B937" s="48">
        <v>40428</v>
      </c>
      <c r="C937" s="49" t="s">
        <v>94</v>
      </c>
      <c r="D937" s="50">
        <v>110104.16863257599</v>
      </c>
      <c r="E937" s="51">
        <f t="shared" si="60"/>
        <v>52.934696457969231</v>
      </c>
      <c r="F937" s="66">
        <f t="shared" si="61"/>
        <v>4.3166666666666664</v>
      </c>
    </row>
    <row r="938" spans="1:6">
      <c r="A938" s="47">
        <v>2644.9597371141999</v>
      </c>
      <c r="B938" s="48">
        <v>38504</v>
      </c>
      <c r="C938" s="49" t="s">
        <v>94</v>
      </c>
      <c r="D938" s="50">
        <v>110101.685063831</v>
      </c>
      <c r="E938" s="51">
        <f t="shared" si="60"/>
        <v>52.933502434534134</v>
      </c>
      <c r="F938" s="66">
        <f t="shared" si="61"/>
        <v>9.5833333333333339</v>
      </c>
    </row>
    <row r="939" spans="1:6">
      <c r="A939" s="47">
        <v>2647.2987499474598</v>
      </c>
      <c r="B939" s="48">
        <v>38050</v>
      </c>
      <c r="C939" s="49" t="s">
        <v>94</v>
      </c>
      <c r="D939" s="50">
        <v>110099.20149508701</v>
      </c>
      <c r="E939" s="51">
        <f t="shared" si="60"/>
        <v>52.93230841109952</v>
      </c>
      <c r="F939" s="66">
        <f t="shared" si="61"/>
        <v>10.824999999999999</v>
      </c>
    </row>
    <row r="940" spans="1:6">
      <c r="A940" s="47">
        <v>2649.6377627807101</v>
      </c>
      <c r="B940" s="48">
        <v>38904</v>
      </c>
      <c r="C940" s="49" t="s">
        <v>107</v>
      </c>
      <c r="D940" s="50">
        <v>110096.717926343</v>
      </c>
      <c r="E940" s="51">
        <f t="shared" si="60"/>
        <v>52.931114387664906</v>
      </c>
      <c r="F940" s="66">
        <f t="shared" si="61"/>
        <v>8.4861111111111107</v>
      </c>
    </row>
    <row r="941" spans="1:6">
      <c r="A941" s="47">
        <v>2651.9767756139399</v>
      </c>
      <c r="B941" s="48">
        <v>40077</v>
      </c>
      <c r="C941" s="49" t="s">
        <v>109</v>
      </c>
      <c r="D941" s="50">
        <v>110094.234357598</v>
      </c>
      <c r="E941" s="51">
        <f t="shared" si="60"/>
        <v>52.929920364229808</v>
      </c>
      <c r="F941" s="66">
        <f t="shared" si="61"/>
        <v>5.2777777777777777</v>
      </c>
    </row>
    <row r="942" spans="1:6">
      <c r="A942" s="47">
        <v>2654.3157884471998</v>
      </c>
      <c r="B942" s="48">
        <v>40217</v>
      </c>
      <c r="C942" s="49" t="s">
        <v>97</v>
      </c>
      <c r="D942" s="50">
        <v>110091.750788854</v>
      </c>
      <c r="E942" s="51">
        <f t="shared" si="60"/>
        <v>52.928726340795194</v>
      </c>
      <c r="F942" s="66">
        <f t="shared" si="61"/>
        <v>4.8972222222222221</v>
      </c>
    </row>
    <row r="943" spans="1:6">
      <c r="A943" s="47">
        <v>2656.6548012804501</v>
      </c>
      <c r="B943" s="48">
        <v>39284</v>
      </c>
      <c r="C943" s="49" t="s">
        <v>18</v>
      </c>
      <c r="D943" s="50">
        <v>110089.267220109</v>
      </c>
      <c r="E943" s="51">
        <f t="shared" si="60"/>
        <v>52.927532317360097</v>
      </c>
      <c r="F943" s="66">
        <f t="shared" si="61"/>
        <v>7.4444444444444446</v>
      </c>
    </row>
    <row r="944" spans="1:6">
      <c r="A944" s="47">
        <v>2658.9938141136799</v>
      </c>
      <c r="B944" s="48">
        <v>39714</v>
      </c>
      <c r="C944" s="49" t="s">
        <v>94</v>
      </c>
      <c r="D944" s="50">
        <v>110086.783651365</v>
      </c>
      <c r="E944" s="51">
        <f t="shared" si="60"/>
        <v>52.926338293925483</v>
      </c>
      <c r="F944" s="66">
        <f t="shared" si="61"/>
        <v>6.2722222222222221</v>
      </c>
    </row>
    <row r="945" spans="1:6">
      <c r="A945" s="47">
        <v>2661.3328269469398</v>
      </c>
      <c r="B945" s="48">
        <v>36234</v>
      </c>
      <c r="C945" s="49" t="s">
        <v>115</v>
      </c>
      <c r="D945" s="50">
        <v>110084.300082621</v>
      </c>
      <c r="E945" s="51">
        <f t="shared" si="60"/>
        <v>52.925144270490868</v>
      </c>
      <c r="F945" s="66">
        <f t="shared" si="61"/>
        <v>15.794444444444444</v>
      </c>
    </row>
    <row r="946" spans="1:6">
      <c r="A946" s="47">
        <v>2663.6718397801901</v>
      </c>
      <c r="B946" s="48">
        <v>39332</v>
      </c>
      <c r="C946" s="49" t="s">
        <v>97</v>
      </c>
      <c r="D946" s="50">
        <v>110081.81651387599</v>
      </c>
      <c r="E946" s="51">
        <f t="shared" si="60"/>
        <v>52.923950247055764</v>
      </c>
      <c r="F946" s="66">
        <f t="shared" si="61"/>
        <v>7.3166666666666664</v>
      </c>
    </row>
    <row r="947" spans="1:6">
      <c r="A947" s="47">
        <v>2666.01085261343</v>
      </c>
      <c r="B947" s="48">
        <v>39699</v>
      </c>
      <c r="C947" s="49" t="s">
        <v>102</v>
      </c>
      <c r="D947" s="50">
        <v>110079.332945132</v>
      </c>
      <c r="E947" s="51">
        <f t="shared" si="60"/>
        <v>52.922756223621157</v>
      </c>
      <c r="F947" s="66">
        <f t="shared" si="61"/>
        <v>6.3138888888888891</v>
      </c>
    </row>
    <row r="948" spans="1:6">
      <c r="A948" s="47">
        <v>2668.3498654466798</v>
      </c>
      <c r="B948" s="48">
        <v>41653</v>
      </c>
      <c r="C948" s="49" t="s">
        <v>107</v>
      </c>
      <c r="D948" s="50">
        <v>110076.849376388</v>
      </c>
      <c r="E948" s="51">
        <f t="shared" si="60"/>
        <v>52.921562200186536</v>
      </c>
      <c r="F948" s="66">
        <f t="shared" si="61"/>
        <v>0.96388888888888891</v>
      </c>
    </row>
    <row r="949" spans="1:6">
      <c r="A949" s="47">
        <v>2670.6888782799301</v>
      </c>
      <c r="B949" s="48">
        <v>40251</v>
      </c>
      <c r="C949" s="49" t="s">
        <v>103</v>
      </c>
      <c r="D949" s="50">
        <v>110074.365807643</v>
      </c>
      <c r="E949" s="51">
        <f t="shared" si="60"/>
        <v>52.920368176751445</v>
      </c>
      <c r="F949" s="66">
        <f t="shared" si="61"/>
        <v>4.7972222222222225</v>
      </c>
    </row>
    <row r="950" spans="1:6">
      <c r="A950" s="47">
        <v>2673.02789111317</v>
      </c>
      <c r="B950" s="48">
        <v>37660</v>
      </c>
      <c r="C950" s="49" t="s">
        <v>99</v>
      </c>
      <c r="D950" s="50">
        <v>110071.88223889899</v>
      </c>
      <c r="E950" s="51">
        <f t="shared" si="60"/>
        <v>52.919174153316824</v>
      </c>
      <c r="F950" s="66">
        <f t="shared" si="61"/>
        <v>11.897222222222222</v>
      </c>
    </row>
    <row r="951" spans="1:6">
      <c r="A951" s="47">
        <v>2675.3669039464198</v>
      </c>
      <c r="B951" s="48">
        <v>39947</v>
      </c>
      <c r="C951" s="49" t="s">
        <v>94</v>
      </c>
      <c r="D951" s="50">
        <v>110069.398670155</v>
      </c>
      <c r="E951" s="51">
        <f t="shared" si="60"/>
        <v>52.91798012988221</v>
      </c>
      <c r="F951" s="66">
        <f t="shared" si="61"/>
        <v>5.6305555555555555</v>
      </c>
    </row>
    <row r="952" spans="1:6">
      <c r="A952" s="47">
        <v>2677.7059167796701</v>
      </c>
      <c r="B952" s="48">
        <v>36234</v>
      </c>
      <c r="C952" s="49" t="s">
        <v>94</v>
      </c>
      <c r="D952" s="50">
        <v>110066.91510141001</v>
      </c>
      <c r="E952" s="51">
        <f t="shared" si="60"/>
        <v>52.91678610644712</v>
      </c>
      <c r="F952" s="66">
        <f t="shared" si="61"/>
        <v>15.794444444444444</v>
      </c>
    </row>
    <row r="953" spans="1:6">
      <c r="A953" s="47">
        <v>2680.04492961291</v>
      </c>
      <c r="B953" s="53">
        <v>39599</v>
      </c>
      <c r="C953" s="49" t="s">
        <v>94</v>
      </c>
      <c r="D953" s="50">
        <v>110064.431532666</v>
      </c>
      <c r="E953" s="51">
        <f t="shared" si="60"/>
        <v>52.915592083012498</v>
      </c>
      <c r="F953" s="66">
        <f t="shared" si="61"/>
        <v>6.583333333333333</v>
      </c>
    </row>
    <row r="954" spans="1:6">
      <c r="A954" s="47">
        <v>2682.3839424461598</v>
      </c>
      <c r="B954" s="48">
        <v>36799</v>
      </c>
      <c r="C954" s="49" t="s">
        <v>111</v>
      </c>
      <c r="D954" s="50">
        <v>110061.94796392199</v>
      </c>
      <c r="E954" s="51">
        <f t="shared" si="60"/>
        <v>52.914398059577884</v>
      </c>
      <c r="F954" s="66">
        <f t="shared" si="61"/>
        <v>14.25</v>
      </c>
    </row>
    <row r="955" spans="1:6">
      <c r="A955" s="47">
        <v>2684.7229552794101</v>
      </c>
      <c r="B955" s="48">
        <v>40044</v>
      </c>
      <c r="C955" s="49" t="s">
        <v>106</v>
      </c>
      <c r="D955" s="50">
        <v>110059.464395177</v>
      </c>
      <c r="E955" s="51">
        <f t="shared" si="60"/>
        <v>52.913204036142787</v>
      </c>
      <c r="F955" s="66">
        <f t="shared" si="61"/>
        <v>5.3666666666666663</v>
      </c>
    </row>
    <row r="956" spans="1:6">
      <c r="A956" s="47">
        <v>2687.06196811265</v>
      </c>
      <c r="B956" s="53">
        <v>37180</v>
      </c>
      <c r="C956" s="49" t="s">
        <v>94</v>
      </c>
      <c r="D956" s="50">
        <v>110056.98082643301</v>
      </c>
      <c r="E956" s="51">
        <f t="shared" si="60"/>
        <v>52.912010012708173</v>
      </c>
      <c r="F956" s="66">
        <f t="shared" si="61"/>
        <v>13.208333333333334</v>
      </c>
    </row>
    <row r="957" spans="1:6">
      <c r="A957" s="47">
        <v>2689.4009809459099</v>
      </c>
      <c r="B957" s="48">
        <v>38448</v>
      </c>
      <c r="C957" s="49" t="s">
        <v>109</v>
      </c>
      <c r="D957" s="50">
        <v>110054.497257689</v>
      </c>
      <c r="E957" s="51">
        <f t="shared" si="60"/>
        <v>52.910815989273559</v>
      </c>
      <c r="F957" s="66">
        <f t="shared" si="61"/>
        <v>9.7361111111111107</v>
      </c>
    </row>
    <row r="958" spans="1:6">
      <c r="A958" s="47">
        <v>2691.7399937791502</v>
      </c>
      <c r="B958" s="48">
        <v>37636</v>
      </c>
      <c r="C958" s="49" t="s">
        <v>94</v>
      </c>
      <c r="D958" s="50">
        <v>110052.013688944</v>
      </c>
      <c r="E958" s="51">
        <f t="shared" si="60"/>
        <v>52.909621965838461</v>
      </c>
      <c r="F958" s="66">
        <f t="shared" si="61"/>
        <v>11.96111111111111</v>
      </c>
    </row>
    <row r="959" spans="1:6">
      <c r="A959" s="47">
        <v>2694.0790066124</v>
      </c>
      <c r="B959" s="48">
        <v>40774</v>
      </c>
      <c r="C959" s="49" t="s">
        <v>102</v>
      </c>
      <c r="D959" s="50">
        <v>110049.5301202</v>
      </c>
      <c r="E959" s="51">
        <f t="shared" si="60"/>
        <v>52.908427942403847</v>
      </c>
      <c r="F959" s="66">
        <f t="shared" si="61"/>
        <v>3.3666666666666667</v>
      </c>
    </row>
    <row r="960" spans="1:6">
      <c r="A960" s="47">
        <v>2696.4180194456499</v>
      </c>
      <c r="B960" s="48">
        <v>40772</v>
      </c>
      <c r="C960" s="49" t="s">
        <v>94</v>
      </c>
      <c r="D960" s="50">
        <v>110047.04655145601</v>
      </c>
      <c r="E960" s="51">
        <f t="shared" si="60"/>
        <v>52.907233918969233</v>
      </c>
      <c r="F960" s="66">
        <f t="shared" si="61"/>
        <v>3.3722222222222222</v>
      </c>
    </row>
    <row r="961" spans="1:6">
      <c r="A961" s="47">
        <v>2698.7570322788902</v>
      </c>
      <c r="B961" s="48">
        <v>39919</v>
      </c>
      <c r="C961" s="49" t="s">
        <v>94</v>
      </c>
      <c r="D961" s="50">
        <v>110044.562982711</v>
      </c>
      <c r="E961" s="51">
        <f t="shared" si="60"/>
        <v>52.906039895534136</v>
      </c>
      <c r="F961" s="66">
        <f t="shared" si="61"/>
        <v>5.708333333333333</v>
      </c>
    </row>
    <row r="962" spans="1:6">
      <c r="A962" s="47">
        <v>2701.09604511214</v>
      </c>
      <c r="B962" s="48">
        <v>40092</v>
      </c>
      <c r="C962" s="49" t="s">
        <v>94</v>
      </c>
      <c r="D962" s="50">
        <v>110042.079413967</v>
      </c>
      <c r="E962" s="51">
        <f t="shared" si="60"/>
        <v>52.904845872099521</v>
      </c>
      <c r="F962" s="66">
        <f t="shared" si="61"/>
        <v>5.2361111111111107</v>
      </c>
    </row>
    <row r="963" spans="1:6">
      <c r="A963" s="47">
        <v>2703.4350579453899</v>
      </c>
      <c r="B963" s="48">
        <v>40031</v>
      </c>
      <c r="C963" s="49" t="s">
        <v>97</v>
      </c>
      <c r="D963" s="50">
        <v>110039.595845223</v>
      </c>
      <c r="E963" s="51">
        <f t="shared" si="60"/>
        <v>52.9036518486649</v>
      </c>
      <c r="F963" s="66">
        <f t="shared" si="61"/>
        <v>5.4027777777777777</v>
      </c>
    </row>
    <row r="964" spans="1:6">
      <c r="A964" s="47">
        <v>2705.7740707786302</v>
      </c>
      <c r="B964" s="48">
        <v>38973</v>
      </c>
      <c r="C964" s="49" t="s">
        <v>94</v>
      </c>
      <c r="D964" s="50">
        <v>110037.112276478</v>
      </c>
      <c r="E964" s="51">
        <f t="shared" si="60"/>
        <v>52.90245782522981</v>
      </c>
      <c r="F964" s="66">
        <f t="shared" si="61"/>
        <v>8.3000000000000007</v>
      </c>
    </row>
    <row r="965" spans="1:6">
      <c r="A965" s="47">
        <v>2708.11308361188</v>
      </c>
      <c r="B965" s="48">
        <v>39204</v>
      </c>
      <c r="C965" s="49" t="s">
        <v>107</v>
      </c>
      <c r="D965" s="50">
        <v>110034.62870773399</v>
      </c>
      <c r="E965" s="51">
        <f t="shared" si="60"/>
        <v>52.901263801795189</v>
      </c>
      <c r="F965" s="66">
        <f t="shared" si="61"/>
        <v>7.6638888888888888</v>
      </c>
    </row>
    <row r="966" spans="1:6">
      <c r="A966" s="47">
        <v>2710.4520964451199</v>
      </c>
      <c r="B966" s="48">
        <v>41377</v>
      </c>
      <c r="C966" s="49" t="s">
        <v>94</v>
      </c>
      <c r="D966" s="50">
        <v>110032.14513899</v>
      </c>
      <c r="E966" s="51">
        <f t="shared" si="60"/>
        <v>52.900069778360582</v>
      </c>
      <c r="F966" s="66">
        <f t="shared" si="61"/>
        <v>1.7166666666666666</v>
      </c>
    </row>
    <row r="967" spans="1:6">
      <c r="A967" s="47">
        <v>2712.7911092783802</v>
      </c>
      <c r="B967" s="48">
        <v>39142</v>
      </c>
      <c r="C967" s="49" t="s">
        <v>94</v>
      </c>
      <c r="D967" s="50">
        <v>110029.66157024501</v>
      </c>
      <c r="E967" s="51">
        <f t="shared" si="60"/>
        <v>52.898875754925484</v>
      </c>
      <c r="F967" s="66">
        <f t="shared" si="61"/>
        <v>7.833333333333333</v>
      </c>
    </row>
    <row r="968" spans="1:6">
      <c r="A968" s="47">
        <v>2715.13012211162</v>
      </c>
      <c r="B968" s="53">
        <v>36540</v>
      </c>
      <c r="C968" s="49" t="s">
        <v>94</v>
      </c>
      <c r="D968" s="50">
        <v>110027.178001501</v>
      </c>
      <c r="E968" s="51">
        <f t="shared" si="60"/>
        <v>52.897681731490863</v>
      </c>
      <c r="F968" s="66">
        <f t="shared" si="61"/>
        <v>14.96111111111111</v>
      </c>
    </row>
    <row r="969" spans="1:6">
      <c r="A969" s="47">
        <v>2717.4691349448599</v>
      </c>
      <c r="B969" s="48">
        <v>41137</v>
      </c>
      <c r="C969" s="49" t="s">
        <v>99</v>
      </c>
      <c r="D969" s="50">
        <v>110024.69443275699</v>
      </c>
      <c r="E969" s="51">
        <f t="shared" si="60"/>
        <v>52.896487708056249</v>
      </c>
      <c r="F969" s="66">
        <f t="shared" si="61"/>
        <v>2.375</v>
      </c>
    </row>
    <row r="970" spans="1:6">
      <c r="A970" s="47">
        <v>2719.8081477781202</v>
      </c>
      <c r="B970" s="48">
        <v>41432</v>
      </c>
      <c r="C970" s="49" t="s">
        <v>99</v>
      </c>
      <c r="D970" s="50">
        <v>110022.210864012</v>
      </c>
      <c r="E970" s="51">
        <f t="shared" si="60"/>
        <v>52.895293684621151</v>
      </c>
      <c r="F970" s="66">
        <f t="shared" si="61"/>
        <v>1.5666666666666667</v>
      </c>
    </row>
    <row r="971" spans="1:6">
      <c r="A971" s="47">
        <v>2722.1471606113601</v>
      </c>
      <c r="B971" s="48">
        <v>38941</v>
      </c>
      <c r="C971" s="49" t="s">
        <v>94</v>
      </c>
      <c r="D971" s="50">
        <v>110019.72729526801</v>
      </c>
      <c r="E971" s="51">
        <f t="shared" si="60"/>
        <v>52.894099661186544</v>
      </c>
      <c r="F971" s="66">
        <f t="shared" si="61"/>
        <v>8.3861111111111111</v>
      </c>
    </row>
    <row r="972" spans="1:6">
      <c r="A972" s="47">
        <v>2724.4861734445999</v>
      </c>
      <c r="B972" s="53">
        <v>36572</v>
      </c>
      <c r="C972" s="49" t="s">
        <v>94</v>
      </c>
      <c r="D972" s="50">
        <v>110017.243726524</v>
      </c>
      <c r="E972" s="51">
        <f t="shared" si="60"/>
        <v>52.892905637751923</v>
      </c>
      <c r="F972" s="66">
        <f t="shared" si="61"/>
        <v>14.875</v>
      </c>
    </row>
    <row r="973" spans="1:6">
      <c r="A973" s="47">
        <v>2726.8251862778602</v>
      </c>
      <c r="B973" s="48">
        <v>39240</v>
      </c>
      <c r="C973" s="49" t="s">
        <v>115</v>
      </c>
      <c r="D973" s="50">
        <v>110014.760157779</v>
      </c>
      <c r="E973" s="51">
        <f t="shared" si="60"/>
        <v>52.891711614316826</v>
      </c>
      <c r="F973" s="66">
        <f t="shared" si="61"/>
        <v>7.5666666666666664</v>
      </c>
    </row>
    <row r="974" spans="1:6">
      <c r="A974" s="47">
        <v>2729.1641991111101</v>
      </c>
      <c r="B974" s="48">
        <v>41491</v>
      </c>
      <c r="C974" s="49" t="s">
        <v>99</v>
      </c>
      <c r="D974" s="50">
        <v>110012.276589035</v>
      </c>
      <c r="E974" s="51">
        <f t="shared" si="60"/>
        <v>52.890517590882212</v>
      </c>
      <c r="F974" s="66">
        <f t="shared" si="61"/>
        <v>1.4055555555555554</v>
      </c>
    </row>
    <row r="975" spans="1:6">
      <c r="A975" s="47">
        <v>2731.5032119443399</v>
      </c>
      <c r="B975" s="48">
        <v>39926</v>
      </c>
      <c r="C975" s="49" t="s">
        <v>115</v>
      </c>
      <c r="D975" s="50">
        <v>110009.79302029101</v>
      </c>
      <c r="E975" s="51">
        <f t="shared" si="60"/>
        <v>52.889323567447597</v>
      </c>
      <c r="F975" s="66">
        <f t="shared" si="61"/>
        <v>5.6888888888888891</v>
      </c>
    </row>
    <row r="976" spans="1:6">
      <c r="A976" s="47">
        <v>2733.8422247776002</v>
      </c>
      <c r="B976" s="48">
        <v>41338</v>
      </c>
      <c r="C976" s="49" t="s">
        <v>107</v>
      </c>
      <c r="D976" s="50">
        <v>110007.309451546</v>
      </c>
      <c r="E976" s="51">
        <f t="shared" si="60"/>
        <v>52.8881295440125</v>
      </c>
      <c r="F976" s="66">
        <f t="shared" si="61"/>
        <v>1.8222222222222222</v>
      </c>
    </row>
    <row r="977" spans="1:6">
      <c r="A977" s="47">
        <v>2736.1812376108501</v>
      </c>
      <c r="B977" s="48">
        <v>38229</v>
      </c>
      <c r="C977" s="49" t="s">
        <v>94</v>
      </c>
      <c r="D977" s="50">
        <v>110004.825882802</v>
      </c>
      <c r="E977" s="51">
        <f t="shared" si="60"/>
        <v>52.886935520577886</v>
      </c>
      <c r="F977" s="66">
        <f t="shared" si="61"/>
        <v>10.333333333333334</v>
      </c>
    </row>
    <row r="978" spans="1:6">
      <c r="A978" s="47">
        <v>2738.5202504440799</v>
      </c>
      <c r="B978" s="48">
        <v>40162</v>
      </c>
      <c r="C978" s="49" t="s">
        <v>115</v>
      </c>
      <c r="D978" s="50">
        <v>110002.34231405699</v>
      </c>
      <c r="E978" s="51">
        <f t="shared" si="60"/>
        <v>52.885741497142789</v>
      </c>
      <c r="F978" s="66">
        <f t="shared" si="61"/>
        <v>5.0444444444444443</v>
      </c>
    </row>
    <row r="979" spans="1:6">
      <c r="A979" s="47">
        <v>2740.8592632773398</v>
      </c>
      <c r="B979" s="48">
        <v>38143</v>
      </c>
      <c r="C979" s="49" t="s">
        <v>109</v>
      </c>
      <c r="D979" s="50">
        <v>109999.858745313</v>
      </c>
      <c r="E979" s="51">
        <f t="shared" si="60"/>
        <v>52.884547473708174</v>
      </c>
      <c r="F979" s="66">
        <f t="shared" si="61"/>
        <v>10.572222222222223</v>
      </c>
    </row>
    <row r="980" spans="1:6">
      <c r="A980" s="47">
        <v>2743.1982761105901</v>
      </c>
      <c r="B980" s="48">
        <v>40502</v>
      </c>
      <c r="C980" s="49" t="s">
        <v>109</v>
      </c>
      <c r="D980" s="50">
        <v>109997.375176569</v>
      </c>
      <c r="E980" s="51">
        <f t="shared" si="60"/>
        <v>52.883353450273553</v>
      </c>
      <c r="F980" s="66">
        <f t="shared" si="61"/>
        <v>4.1138888888888889</v>
      </c>
    </row>
    <row r="981" spans="1:6">
      <c r="A981" s="47">
        <v>2745.5372889438199</v>
      </c>
      <c r="B981" s="48">
        <v>39299</v>
      </c>
      <c r="C981" s="49" t="s">
        <v>96</v>
      </c>
      <c r="D981" s="50">
        <v>109994.891607824</v>
      </c>
      <c r="E981" s="51">
        <f t="shared" si="60"/>
        <v>52.882159426838463</v>
      </c>
      <c r="F981" s="66">
        <f t="shared" si="61"/>
        <v>7.4055555555555559</v>
      </c>
    </row>
    <row r="982" spans="1:6">
      <c r="A982" s="35"/>
      <c r="B982" s="35"/>
      <c r="C982" s="62"/>
      <c r="D982" s="62"/>
      <c r="E982" s="63"/>
      <c r="F982" s="66"/>
    </row>
    <row r="983" spans="1:6">
      <c r="C983" s="5"/>
      <c r="D983" s="2"/>
      <c r="E983" s="3"/>
      <c r="F983" s="4"/>
    </row>
    <row r="984" spans="1:6">
      <c r="A984" s="19"/>
      <c r="B984" s="19"/>
    </row>
    <row r="985" spans="1:6">
      <c r="A985" s="121"/>
      <c r="B985" s="121"/>
      <c r="C985" s="121"/>
      <c r="D985" s="121"/>
      <c r="E985" s="121"/>
      <c r="F985" s="121"/>
    </row>
    <row r="986" spans="1:6">
      <c r="A986" s="82"/>
      <c r="B986" s="82"/>
      <c r="C986" s="82"/>
      <c r="D986" s="82"/>
      <c r="E986" s="35"/>
      <c r="F986" s="35"/>
    </row>
    <row r="987" spans="1:6">
      <c r="A987" s="84"/>
      <c r="B987" s="85"/>
      <c r="C987" s="85"/>
      <c r="D987" s="35"/>
      <c r="E987" s="35"/>
      <c r="F987" s="12"/>
    </row>
    <row r="988" spans="1:6">
      <c r="A988" s="35"/>
      <c r="B988" s="86"/>
      <c r="C988" s="87"/>
      <c r="D988" s="35"/>
      <c r="E988" s="35"/>
      <c r="F988" s="35"/>
    </row>
    <row r="989" spans="1:6">
      <c r="A989" s="35"/>
      <c r="B989" s="86"/>
      <c r="C989" s="87"/>
      <c r="D989" s="35"/>
      <c r="E989" s="35"/>
      <c r="F989" s="35"/>
    </row>
    <row r="990" spans="1:6">
      <c r="A990" s="35"/>
      <c r="B990" s="86"/>
      <c r="C990" s="87"/>
      <c r="D990" s="35"/>
      <c r="E990" s="35"/>
      <c r="F990" s="90"/>
    </row>
    <row r="991" spans="1:6">
      <c r="A991" s="35"/>
      <c r="B991" s="86"/>
      <c r="C991" s="87"/>
      <c r="D991" s="35"/>
      <c r="E991" s="35"/>
      <c r="F991" s="35"/>
    </row>
    <row r="992" spans="1:6">
      <c r="A992" s="35"/>
      <c r="B992" s="86"/>
      <c r="C992" s="87"/>
      <c r="D992" s="35"/>
      <c r="E992" s="35"/>
      <c r="F992" s="35"/>
    </row>
    <row r="993" spans="1:6">
      <c r="A993" s="35"/>
      <c r="B993" s="86"/>
      <c r="C993" s="87"/>
      <c r="D993" s="35"/>
      <c r="E993" s="35"/>
      <c r="F993" s="35"/>
    </row>
    <row r="994" spans="1:6">
      <c r="A994" s="35"/>
      <c r="B994" s="86"/>
      <c r="C994" s="87"/>
      <c r="D994" s="35"/>
      <c r="E994" s="35"/>
      <c r="F994" s="35"/>
    </row>
    <row r="995" spans="1:6">
      <c r="A995" s="35"/>
      <c r="B995" s="86"/>
      <c r="C995" s="87"/>
      <c r="D995" s="35"/>
      <c r="E995" s="35"/>
      <c r="F995" s="12"/>
    </row>
    <row r="996" spans="1:6">
      <c r="A996" s="35"/>
      <c r="B996" s="86"/>
      <c r="C996" s="87"/>
      <c r="D996" s="35"/>
      <c r="E996" s="35"/>
      <c r="F996" s="35"/>
    </row>
    <row r="997" spans="1:6">
      <c r="A997" s="35"/>
      <c r="B997" s="86"/>
      <c r="C997" s="87"/>
      <c r="D997" s="35"/>
      <c r="E997" s="35"/>
      <c r="F997" s="35"/>
    </row>
    <row r="998" spans="1:6">
      <c r="A998" s="35"/>
      <c r="B998" s="86"/>
      <c r="C998" s="87"/>
      <c r="D998" s="35"/>
      <c r="E998" s="35"/>
      <c r="F998" s="35"/>
    </row>
    <row r="999" spans="1:6">
      <c r="A999" s="35"/>
      <c r="B999" s="86"/>
      <c r="C999" s="87"/>
      <c r="D999" s="35"/>
      <c r="E999" s="35"/>
      <c r="F999" s="35"/>
    </row>
    <row r="1000" spans="1:6">
      <c r="A1000" s="35"/>
      <c r="B1000" s="86"/>
      <c r="C1000" s="87"/>
      <c r="D1000" s="35"/>
      <c r="E1000" s="35"/>
      <c r="F1000" s="35"/>
    </row>
    <row r="1001" spans="1:6">
      <c r="A1001" s="35"/>
      <c r="B1001" s="86"/>
      <c r="C1001" s="87"/>
      <c r="D1001" s="35"/>
      <c r="E1001" s="35"/>
      <c r="F1001" s="12"/>
    </row>
    <row r="1002" spans="1:6">
      <c r="A1002" s="35"/>
      <c r="B1002" s="86"/>
      <c r="C1002" s="87"/>
      <c r="D1002" s="35"/>
      <c r="E1002" s="35"/>
      <c r="F1002" s="35"/>
    </row>
    <row r="1003" spans="1:6">
      <c r="A1003" s="35"/>
      <c r="B1003" s="86"/>
      <c r="C1003" s="87"/>
      <c r="D1003" s="35"/>
      <c r="E1003" s="35"/>
      <c r="F1003" s="35"/>
    </row>
    <row r="1004" spans="1:6">
      <c r="A1004" s="35"/>
      <c r="B1004" s="86"/>
      <c r="C1004" s="87"/>
      <c r="D1004" s="35"/>
      <c r="E1004" s="35"/>
      <c r="F1004" s="35"/>
    </row>
    <row r="1005" spans="1:6">
      <c r="A1005" s="35"/>
      <c r="B1005" s="86"/>
      <c r="C1005" s="87"/>
      <c r="D1005" s="35"/>
      <c r="E1005" s="35"/>
      <c r="F1005" s="35"/>
    </row>
    <row r="1006" spans="1:6">
      <c r="A1006" s="35"/>
      <c r="B1006" s="86"/>
      <c r="C1006" s="87"/>
      <c r="D1006" s="35"/>
      <c r="E1006" s="35"/>
      <c r="F1006" s="35"/>
    </row>
    <row r="1007" spans="1:6">
      <c r="A1007" s="35"/>
      <c r="B1007" s="86"/>
      <c r="C1007" s="87"/>
      <c r="D1007" s="35"/>
      <c r="E1007" s="35"/>
      <c r="F1007" s="35"/>
    </row>
    <row r="1008" spans="1:6">
      <c r="A1008" s="35"/>
      <c r="B1008" s="86"/>
      <c r="C1008" s="87"/>
      <c r="D1008" s="35"/>
      <c r="E1008" s="35"/>
      <c r="F1008" s="35"/>
    </row>
    <row r="1009" spans="1:6">
      <c r="A1009" s="35"/>
      <c r="B1009" s="86"/>
      <c r="C1009" s="87"/>
      <c r="D1009" s="35"/>
      <c r="E1009" s="35"/>
      <c r="F1009" s="12"/>
    </row>
    <row r="1010" spans="1:6">
      <c r="A1010" s="35"/>
      <c r="B1010" s="86"/>
      <c r="C1010" s="87"/>
      <c r="D1010" s="35"/>
      <c r="E1010" s="35"/>
      <c r="F1010" s="35"/>
    </row>
    <row r="1011" spans="1:6">
      <c r="A1011" s="35"/>
      <c r="B1011" s="86"/>
      <c r="C1011" s="87"/>
      <c r="D1011" s="35"/>
      <c r="E1011" s="35"/>
      <c r="F1011" s="35"/>
    </row>
    <row r="1012" spans="1:6">
      <c r="A1012" s="35"/>
      <c r="B1012" s="86"/>
      <c r="C1012" s="87"/>
      <c r="D1012" s="35"/>
      <c r="E1012" s="35"/>
      <c r="F1012" s="35"/>
    </row>
    <row r="1013" spans="1:6">
      <c r="A1013" s="35"/>
      <c r="B1013" s="86"/>
      <c r="C1013" s="87"/>
      <c r="D1013" s="35"/>
      <c r="E1013" s="35"/>
      <c r="F1013" s="35"/>
    </row>
    <row r="1014" spans="1:6">
      <c r="A1014" s="35"/>
      <c r="B1014" s="86"/>
      <c r="C1014" s="87"/>
      <c r="D1014" s="35"/>
      <c r="E1014" s="35"/>
      <c r="F1014" s="35"/>
    </row>
    <row r="1015" spans="1:6">
      <c r="A1015" s="35"/>
      <c r="B1015" s="86"/>
      <c r="C1015" s="87"/>
      <c r="D1015" s="35"/>
      <c r="F1015" s="8" t="s">
        <v>34</v>
      </c>
    </row>
    <row r="1016" spans="1:6">
      <c r="A1016" s="35"/>
      <c r="B1016" s="35"/>
      <c r="C1016" s="87"/>
      <c r="D1016" s="35"/>
      <c r="F1016" s="11" t="s">
        <v>33</v>
      </c>
    </row>
    <row r="1017" spans="1:6">
      <c r="A1017" s="35"/>
      <c r="B1017" s="35"/>
      <c r="C1017" s="35"/>
      <c r="D1017" s="35"/>
      <c r="F1017" s="11" t="s">
        <v>35</v>
      </c>
    </row>
    <row r="1018" spans="1:6">
      <c r="A1018" s="35"/>
      <c r="B1018" s="35"/>
      <c r="C1018" s="35"/>
      <c r="D1018" s="35"/>
      <c r="F1018" s="11" t="s">
        <v>36</v>
      </c>
    </row>
    <row r="1019" spans="1:6">
      <c r="A1019" s="35"/>
      <c r="B1019" s="35"/>
      <c r="C1019" s="35"/>
      <c r="D1019" s="35"/>
      <c r="F1019" s="11" t="s">
        <v>32</v>
      </c>
    </row>
    <row r="1020" spans="1:6">
      <c r="A1020" s="35"/>
      <c r="B1020" s="35"/>
      <c r="C1020" s="35"/>
      <c r="D1020" s="35"/>
    </row>
    <row r="1022" spans="1:6">
      <c r="A1022" s="122"/>
      <c r="B1022" s="122"/>
      <c r="C1022" s="122"/>
      <c r="D1022" s="122"/>
      <c r="E1022" s="93"/>
      <c r="F1022" s="94"/>
    </row>
    <row r="1023" spans="1:6">
      <c r="A1023" s="35"/>
      <c r="B1023" s="35"/>
      <c r="C1023" s="62"/>
      <c r="D1023" s="89"/>
      <c r="E1023" s="63"/>
      <c r="F1023" s="40"/>
    </row>
    <row r="1024" spans="1:6">
      <c r="A1024" s="91"/>
      <c r="B1024" s="91"/>
      <c r="C1024" s="35"/>
      <c r="D1024" s="35"/>
      <c r="E1024" s="35"/>
      <c r="F1024" s="35"/>
    </row>
    <row r="1025" spans="1:6">
      <c r="A1025" s="97"/>
      <c r="B1025" s="97"/>
      <c r="C1025" s="91"/>
      <c r="D1025" s="98"/>
      <c r="E1025" s="98"/>
      <c r="F1025" s="99"/>
    </row>
    <row r="1026" spans="1:6">
      <c r="A1026" s="97"/>
      <c r="B1026" s="97"/>
      <c r="C1026" s="101"/>
      <c r="D1026" s="98"/>
      <c r="E1026" s="98"/>
      <c r="F1026" s="102"/>
    </row>
    <row r="1027" spans="1:6">
      <c r="A1027" s="97"/>
      <c r="B1027" s="97"/>
      <c r="C1027" s="91"/>
      <c r="D1027" s="98"/>
      <c r="E1027" s="98"/>
      <c r="F1027" s="103"/>
    </row>
    <row r="1028" spans="1:6">
      <c r="A1028" s="123"/>
      <c r="B1028" s="123"/>
      <c r="C1028" s="123"/>
      <c r="D1028" s="104"/>
      <c r="E1028" s="104"/>
      <c r="F1028" s="103"/>
    </row>
    <row r="1029" spans="1:6">
      <c r="A1029" s="91"/>
      <c r="B1029" s="91"/>
      <c r="C1029" s="91"/>
      <c r="D1029" s="105"/>
      <c r="E1029" s="104"/>
      <c r="F1029" s="103"/>
    </row>
    <row r="1030" spans="1:6">
      <c r="A1030" s="106"/>
      <c r="B1030" s="91"/>
      <c r="C1030" s="91"/>
      <c r="D1030" s="104"/>
      <c r="E1030" s="104"/>
      <c r="F1030" s="107"/>
    </row>
    <row r="1031" spans="1:6">
      <c r="A1031" s="108"/>
      <c r="B1031" s="91"/>
      <c r="C1031" s="91"/>
      <c r="D1031" s="104"/>
      <c r="E1031" s="104"/>
      <c r="F1031" s="103"/>
    </row>
    <row r="1032" spans="1:6">
      <c r="A1032" s="91"/>
      <c r="B1032" s="91"/>
      <c r="C1032" s="35"/>
      <c r="D1032" s="98"/>
      <c r="E1032" s="98"/>
      <c r="F1032" s="103"/>
    </row>
    <row r="1033" spans="1:6">
      <c r="A1033" s="91"/>
      <c r="B1033" s="91"/>
      <c r="C1033" s="35"/>
      <c r="D1033" s="98"/>
      <c r="E1033" s="98"/>
      <c r="F1033" s="103"/>
    </row>
    <row r="1034" spans="1:6">
      <c r="A1034" s="91"/>
      <c r="B1034" s="91"/>
      <c r="C1034" s="35"/>
      <c r="D1034" s="98"/>
      <c r="E1034" s="98"/>
      <c r="F1034" s="103"/>
    </row>
    <row r="1035" spans="1:6">
      <c r="A1035" s="91"/>
      <c r="B1035" s="91"/>
      <c r="C1035" s="35"/>
      <c r="D1035" s="98"/>
      <c r="E1035" s="98"/>
      <c r="F1035" s="103"/>
    </row>
    <row r="1036" spans="1:6">
      <c r="A1036" s="91"/>
      <c r="B1036" s="91"/>
      <c r="C1036" s="35"/>
      <c r="D1036" s="87"/>
      <c r="E1036" s="87"/>
      <c r="F1036" s="103"/>
    </row>
    <row r="1037" spans="1:6">
      <c r="A1037" s="92"/>
      <c r="B1037" s="92"/>
      <c r="C1037" s="35"/>
      <c r="D1037" s="35"/>
      <c r="E1037" s="35"/>
      <c r="F1037" s="109"/>
    </row>
    <row r="1038" spans="1:6">
      <c r="A1038" s="35"/>
      <c r="B1038" s="35"/>
      <c r="C1038" s="35"/>
      <c r="D1038" s="35"/>
      <c r="E1038" s="35"/>
      <c r="F1038" s="35"/>
    </row>
    <row r="1039" spans="1:6">
      <c r="A1039" s="35"/>
      <c r="B1039" s="35"/>
      <c r="C1039" s="35"/>
      <c r="D1039" s="35"/>
      <c r="E1039" s="35"/>
      <c r="F1039" s="35"/>
    </row>
    <row r="1040" spans="1:6">
      <c r="A1040" s="35"/>
      <c r="B1040" s="35"/>
      <c r="C1040" s="35"/>
      <c r="D1040" s="35"/>
      <c r="E1040" s="35"/>
      <c r="F1040" s="35"/>
    </row>
    <row r="1041" spans="1:6">
      <c r="A1041" s="35"/>
      <c r="B1041" s="35"/>
      <c r="C1041" s="35"/>
      <c r="D1041" s="35"/>
      <c r="E1041" s="35"/>
      <c r="F1041" s="35"/>
    </row>
    <row r="1042" spans="1:6">
      <c r="A1042" s="35"/>
      <c r="B1042" s="35"/>
      <c r="C1042" s="35"/>
      <c r="D1042" s="35"/>
      <c r="E1042" s="35"/>
      <c r="F1042" s="35"/>
    </row>
    <row r="1043" spans="1:6">
      <c r="A1043" s="35"/>
      <c r="B1043" s="35"/>
      <c r="C1043" s="35"/>
      <c r="D1043" s="35"/>
      <c r="E1043" s="35"/>
      <c r="F1043" s="35"/>
    </row>
    <row r="1044" spans="1:6">
      <c r="A1044" s="35"/>
      <c r="B1044" s="35"/>
      <c r="C1044" s="35"/>
      <c r="D1044" s="35"/>
      <c r="E1044" s="35"/>
      <c r="F1044" s="35"/>
    </row>
    <row r="1045" spans="1:6">
      <c r="A1045" s="35"/>
      <c r="B1045" s="35"/>
      <c r="C1045" s="35"/>
      <c r="D1045" s="35"/>
      <c r="E1045" s="35"/>
      <c r="F1045" s="35"/>
    </row>
    <row r="1061" spans="2:6">
      <c r="B1061" s="35"/>
      <c r="C1061" s="35"/>
      <c r="D1061" s="35"/>
      <c r="E1061" s="35"/>
      <c r="F1061" s="35"/>
    </row>
    <row r="1062" spans="2:6">
      <c r="B1062" s="35"/>
      <c r="C1062" s="35"/>
      <c r="D1062" s="35"/>
      <c r="E1062" s="35"/>
      <c r="F1062" s="35"/>
    </row>
    <row r="1063" spans="2:6">
      <c r="B1063" s="35"/>
      <c r="C1063" s="35"/>
      <c r="D1063" s="35"/>
      <c r="E1063" s="35"/>
      <c r="F1063" s="35"/>
    </row>
    <row r="1064" spans="2:6">
      <c r="B1064" s="35"/>
      <c r="C1064" s="35"/>
      <c r="D1064" s="35"/>
      <c r="E1064" s="35"/>
      <c r="F1064" s="35"/>
    </row>
    <row r="1065" spans="2:6">
      <c r="B1065" s="35"/>
      <c r="C1065" s="35"/>
      <c r="D1065" s="35"/>
      <c r="E1065" s="35"/>
      <c r="F1065" s="35"/>
    </row>
    <row r="1066" spans="2:6">
      <c r="B1066" s="35"/>
      <c r="C1066" s="35"/>
      <c r="D1066" s="35"/>
      <c r="E1066" s="35"/>
      <c r="F1066" s="35"/>
    </row>
    <row r="1067" spans="2:6">
      <c r="B1067" s="35"/>
      <c r="C1067" s="35"/>
      <c r="D1067" s="35"/>
      <c r="E1067" s="35"/>
      <c r="F1067" s="35"/>
    </row>
    <row r="1068" spans="2:6">
      <c r="B1068" s="35"/>
      <c r="C1068" s="35"/>
      <c r="D1068" s="35"/>
      <c r="E1068" s="35"/>
      <c r="F1068" s="35"/>
    </row>
    <row r="1069" spans="2:6">
      <c r="B1069" s="35"/>
      <c r="C1069" s="35"/>
      <c r="D1069" s="35"/>
      <c r="E1069" s="35"/>
      <c r="F1069" s="35"/>
    </row>
    <row r="1070" spans="2:6">
      <c r="B1070" s="35"/>
      <c r="C1070" s="35"/>
      <c r="D1070" s="35"/>
      <c r="E1070" s="35"/>
      <c r="F1070" s="35"/>
    </row>
    <row r="1071" spans="2:6">
      <c r="B1071" s="35"/>
      <c r="C1071" s="35"/>
      <c r="D1071" s="35"/>
      <c r="E1071" s="35"/>
      <c r="F1071" s="35"/>
    </row>
    <row r="1072" spans="2:6">
      <c r="B1072" s="35"/>
      <c r="C1072" s="35"/>
      <c r="D1072" s="35"/>
      <c r="E1072" s="35"/>
      <c r="F1072" s="35"/>
    </row>
    <row r="1073" spans="2:6">
      <c r="B1073" s="35"/>
      <c r="C1073" s="35"/>
      <c r="D1073" s="35"/>
      <c r="E1073" s="35"/>
      <c r="F1073" s="35"/>
    </row>
    <row r="1074" spans="2:6">
      <c r="B1074" s="35"/>
      <c r="C1074" s="35"/>
      <c r="D1074" s="35"/>
      <c r="E1074" s="35"/>
      <c r="F1074" s="35"/>
    </row>
    <row r="1075" spans="2:6">
      <c r="B1075" s="35"/>
      <c r="C1075" s="35"/>
      <c r="D1075" s="35"/>
      <c r="E1075" s="35"/>
      <c r="F1075" s="35"/>
    </row>
    <row r="1076" spans="2:6">
      <c r="B1076" s="35"/>
      <c r="C1076" s="35"/>
      <c r="D1076" s="35"/>
      <c r="E1076" s="35"/>
      <c r="F1076" s="35"/>
    </row>
    <row r="1077" spans="2:6">
      <c r="B1077" s="35"/>
      <c r="C1077" s="35"/>
      <c r="D1077" s="35"/>
      <c r="E1077" s="35"/>
      <c r="F1077" s="35"/>
    </row>
    <row r="1078" spans="2:6">
      <c r="B1078" s="35"/>
      <c r="C1078" s="35"/>
      <c r="D1078" s="35"/>
      <c r="E1078" s="35"/>
      <c r="F1078" s="35"/>
    </row>
    <row r="1079" spans="2:6">
      <c r="B1079" s="35"/>
      <c r="C1079" s="35"/>
      <c r="D1079" s="35"/>
      <c r="E1079" s="35"/>
      <c r="F1079" s="35"/>
    </row>
    <row r="1080" spans="2:6">
      <c r="B1080" s="35"/>
      <c r="C1080" s="35"/>
      <c r="D1080" s="35"/>
      <c r="E1080" s="35"/>
      <c r="F1080" s="35"/>
    </row>
    <row r="1081" spans="2:6">
      <c r="B1081" s="35"/>
      <c r="C1081" s="35"/>
      <c r="D1081" s="35"/>
      <c r="E1081" s="35"/>
      <c r="F1081" s="35"/>
    </row>
    <row r="1082" spans="2:6">
      <c r="B1082" s="35"/>
      <c r="C1082" s="35"/>
      <c r="D1082" s="35"/>
      <c r="E1082" s="35"/>
      <c r="F1082" s="35"/>
    </row>
    <row r="1083" spans="2:6">
      <c r="B1083" s="35"/>
      <c r="C1083" s="35"/>
      <c r="D1083" s="35"/>
      <c r="E1083" s="35"/>
      <c r="F1083" s="35"/>
    </row>
    <row r="1084" spans="2:6">
      <c r="B1084" s="35"/>
      <c r="C1084" s="35"/>
      <c r="D1084" s="35"/>
      <c r="E1084" s="35"/>
      <c r="F1084" s="35"/>
    </row>
    <row r="1085" spans="2:6">
      <c r="B1085" s="35"/>
      <c r="C1085" s="35"/>
      <c r="D1085" s="35"/>
      <c r="E1085" s="35"/>
      <c r="F1085" s="35"/>
    </row>
    <row r="1086" spans="2:6">
      <c r="B1086" s="35"/>
      <c r="C1086" s="35"/>
      <c r="D1086" s="35"/>
      <c r="E1086" s="35"/>
      <c r="F1086" s="35"/>
    </row>
    <row r="1087" spans="2:6">
      <c r="B1087" s="35"/>
      <c r="C1087" s="35"/>
      <c r="D1087" s="35"/>
      <c r="E1087" s="35"/>
      <c r="F1087" s="35"/>
    </row>
    <row r="1088" spans="2:6">
      <c r="B1088" s="35"/>
      <c r="C1088" s="35"/>
      <c r="D1088" s="35"/>
      <c r="E1088" s="35"/>
      <c r="F1088" s="35"/>
    </row>
    <row r="1089" spans="2:6">
      <c r="B1089" s="35"/>
      <c r="C1089" s="35"/>
      <c r="D1089" s="35"/>
      <c r="E1089" s="35"/>
      <c r="F1089" s="35"/>
    </row>
    <row r="1090" spans="2:6">
      <c r="B1090" s="35"/>
      <c r="C1090" s="35"/>
      <c r="D1090" s="35"/>
      <c r="E1090" s="35"/>
      <c r="F1090" s="35"/>
    </row>
    <row r="1091" spans="2:6">
      <c r="B1091" s="35"/>
      <c r="C1091" s="35"/>
      <c r="D1091" s="35"/>
      <c r="E1091" s="35"/>
      <c r="F1091" s="35"/>
    </row>
    <row r="1092" spans="2:6">
      <c r="B1092" s="35"/>
      <c r="C1092" s="35"/>
      <c r="D1092" s="35"/>
      <c r="E1092" s="35"/>
      <c r="F1092" s="35"/>
    </row>
    <row r="1093" spans="2:6">
      <c r="B1093" s="35"/>
      <c r="C1093" s="35"/>
      <c r="D1093" s="35"/>
      <c r="E1093" s="35"/>
      <c r="F1093" s="35"/>
    </row>
    <row r="1094" spans="2:6">
      <c r="B1094" s="35"/>
      <c r="C1094" s="35"/>
      <c r="D1094" s="35"/>
      <c r="E1094" s="35"/>
      <c r="F1094" s="35"/>
    </row>
    <row r="1095" spans="2:6">
      <c r="B1095" s="35"/>
      <c r="C1095" s="35"/>
      <c r="D1095" s="35"/>
      <c r="E1095" s="35"/>
      <c r="F1095" s="35"/>
    </row>
    <row r="1096" spans="2:6">
      <c r="B1096" s="35"/>
      <c r="C1096" s="35"/>
      <c r="D1096" s="35"/>
      <c r="E1096" s="35"/>
      <c r="F1096" s="35"/>
    </row>
    <row r="1097" spans="2:6">
      <c r="B1097" s="35"/>
      <c r="C1097" s="35"/>
      <c r="D1097" s="35"/>
      <c r="E1097" s="35"/>
      <c r="F1097" s="35"/>
    </row>
    <row r="1098" spans="2:6">
      <c r="B1098" s="35"/>
      <c r="C1098" s="35"/>
      <c r="D1098" s="35"/>
      <c r="E1098" s="35"/>
      <c r="F1098" s="35"/>
    </row>
    <row r="1099" spans="2:6">
      <c r="B1099" s="35"/>
      <c r="C1099" s="35"/>
      <c r="D1099" s="35"/>
      <c r="E1099" s="35"/>
      <c r="F1099" s="35"/>
    </row>
    <row r="1100" spans="2:6">
      <c r="B1100" s="35"/>
      <c r="C1100" s="35"/>
      <c r="D1100" s="35"/>
      <c r="E1100" s="35"/>
      <c r="F1100" s="35"/>
    </row>
    <row r="1101" spans="2:6">
      <c r="B1101" s="35"/>
      <c r="C1101" s="35"/>
      <c r="D1101" s="35"/>
      <c r="E1101" s="35"/>
      <c r="F1101" s="35"/>
    </row>
    <row r="1102" spans="2:6">
      <c r="B1102" s="35"/>
      <c r="C1102" s="35"/>
      <c r="D1102" s="35"/>
      <c r="E1102" s="35"/>
      <c r="F1102" s="35"/>
    </row>
    <row r="1103" spans="2:6">
      <c r="B1103" s="35"/>
      <c r="C1103" s="35"/>
      <c r="D1103" s="35"/>
      <c r="E1103" s="35"/>
      <c r="F1103" s="35"/>
    </row>
    <row r="1104" spans="2:6">
      <c r="B1104" s="35"/>
      <c r="C1104" s="35"/>
      <c r="D1104" s="35"/>
      <c r="E1104" s="35"/>
      <c r="F1104" s="35"/>
    </row>
    <row r="1105" spans="2:6">
      <c r="B1105" s="35"/>
      <c r="C1105" s="35"/>
      <c r="D1105" s="35"/>
      <c r="E1105" s="35"/>
      <c r="F1105" s="35"/>
    </row>
    <row r="1106" spans="2:6">
      <c r="B1106" s="35"/>
      <c r="C1106" s="35"/>
      <c r="D1106" s="35"/>
      <c r="E1106" s="35"/>
      <c r="F1106" s="35"/>
    </row>
    <row r="1107" spans="2:6">
      <c r="B1107" s="35"/>
      <c r="C1107" s="35"/>
      <c r="D1107" s="35"/>
      <c r="E1107" s="35"/>
      <c r="F1107" s="35"/>
    </row>
    <row r="1108" spans="2:6">
      <c r="B1108" s="35"/>
      <c r="C1108" s="35"/>
      <c r="D1108" s="35"/>
      <c r="E1108" s="35"/>
      <c r="F1108" s="35"/>
    </row>
    <row r="1109" spans="2:6">
      <c r="B1109" s="35"/>
      <c r="C1109" s="35"/>
      <c r="D1109" s="35"/>
      <c r="E1109" s="35"/>
      <c r="F1109" s="35"/>
    </row>
    <row r="1110" spans="2:6">
      <c r="B1110" s="35"/>
      <c r="C1110" s="35"/>
      <c r="D1110" s="35"/>
      <c r="E1110" s="35"/>
      <c r="F1110" s="35"/>
    </row>
    <row r="1111" spans="2:6">
      <c r="B1111" s="35"/>
      <c r="C1111" s="35"/>
      <c r="D1111" s="35"/>
      <c r="E1111" s="35"/>
      <c r="F1111" s="35"/>
    </row>
    <row r="1112" spans="2:6">
      <c r="B1112" s="35"/>
      <c r="C1112" s="35"/>
      <c r="D1112" s="35"/>
      <c r="E1112" s="35"/>
      <c r="F1112" s="35"/>
    </row>
    <row r="1113" spans="2:6">
      <c r="B1113" s="35"/>
      <c r="C1113" s="35"/>
      <c r="D1113" s="35"/>
      <c r="E1113" s="35"/>
      <c r="F1113" s="35"/>
    </row>
    <row r="1114" spans="2:6">
      <c r="B1114" s="35"/>
      <c r="C1114" s="35"/>
      <c r="D1114" s="35"/>
      <c r="E1114" s="35"/>
      <c r="F1114" s="35"/>
    </row>
    <row r="1115" spans="2:6">
      <c r="B1115" s="35"/>
      <c r="C1115" s="35"/>
      <c r="D1115" s="35"/>
      <c r="E1115" s="35"/>
      <c r="F1115" s="35"/>
    </row>
    <row r="1116" spans="2:6">
      <c r="B1116" s="35"/>
      <c r="C1116" s="35"/>
      <c r="D1116" s="35"/>
      <c r="E1116" s="35"/>
      <c r="F1116" s="35"/>
    </row>
    <row r="1117" spans="2:6">
      <c r="B1117" s="35"/>
      <c r="C1117" s="35"/>
      <c r="D1117" s="35"/>
      <c r="E1117" s="35"/>
      <c r="F1117" s="35"/>
    </row>
    <row r="1118" spans="2:6">
      <c r="B1118" s="35"/>
      <c r="C1118" s="35"/>
      <c r="D1118" s="35"/>
      <c r="E1118" s="35"/>
      <c r="F1118" s="35"/>
    </row>
    <row r="1119" spans="2:6">
      <c r="B1119" s="35"/>
      <c r="C1119" s="35"/>
      <c r="D1119" s="35"/>
      <c r="E1119" s="35"/>
      <c r="F1119" s="35"/>
    </row>
    <row r="1120" spans="2:6">
      <c r="B1120" s="35"/>
      <c r="C1120" s="35"/>
      <c r="D1120" s="35"/>
      <c r="E1120" s="35"/>
      <c r="F1120" s="35"/>
    </row>
    <row r="1121" spans="2:6">
      <c r="B1121" s="35"/>
      <c r="C1121" s="35"/>
      <c r="D1121" s="35"/>
      <c r="E1121" s="35"/>
      <c r="F1121" s="35"/>
    </row>
    <row r="1122" spans="2:6">
      <c r="B1122" s="35"/>
      <c r="C1122" s="35"/>
      <c r="D1122" s="35"/>
      <c r="E1122" s="35"/>
      <c r="F1122" s="35"/>
    </row>
    <row r="1123" spans="2:6">
      <c r="B1123" s="35"/>
      <c r="C1123" s="35"/>
      <c r="D1123" s="35"/>
      <c r="E1123" s="35"/>
      <c r="F1123" s="35"/>
    </row>
    <row r="1124" spans="2:6">
      <c r="B1124" s="35"/>
      <c r="C1124" s="35"/>
      <c r="D1124" s="35"/>
      <c r="E1124" s="35"/>
      <c r="F1124" s="35"/>
    </row>
    <row r="1125" spans="2:6">
      <c r="B1125" s="35"/>
      <c r="C1125" s="35"/>
      <c r="D1125" s="35"/>
      <c r="E1125" s="35"/>
      <c r="F1125" s="35"/>
    </row>
    <row r="1126" spans="2:6">
      <c r="B1126" s="35"/>
      <c r="C1126" s="35"/>
      <c r="D1126" s="35"/>
      <c r="E1126" s="35"/>
      <c r="F1126" s="35"/>
    </row>
    <row r="1127" spans="2:6">
      <c r="B1127" s="35"/>
      <c r="C1127" s="35"/>
      <c r="D1127" s="35"/>
      <c r="E1127" s="35"/>
      <c r="F1127" s="35"/>
    </row>
    <row r="1128" spans="2:6">
      <c r="B1128" s="35"/>
      <c r="C1128" s="35"/>
      <c r="D1128" s="35"/>
      <c r="E1128" s="35"/>
      <c r="F1128" s="35"/>
    </row>
    <row r="1129" spans="2:6">
      <c r="B1129" s="35"/>
      <c r="C1129" s="35"/>
      <c r="D1129" s="35"/>
      <c r="E1129" s="35"/>
      <c r="F1129" s="35"/>
    </row>
    <row r="1130" spans="2:6">
      <c r="B1130" s="35"/>
      <c r="C1130" s="35"/>
      <c r="D1130" s="35"/>
      <c r="E1130" s="35"/>
      <c r="F1130" s="35"/>
    </row>
    <row r="1131" spans="2:6">
      <c r="B1131" s="35"/>
      <c r="C1131" s="35"/>
      <c r="D1131" s="35"/>
      <c r="E1131" s="35"/>
      <c r="F1131" s="35"/>
    </row>
    <row r="1132" spans="2:6">
      <c r="B1132" s="35"/>
      <c r="C1132" s="35"/>
      <c r="D1132" s="35"/>
      <c r="E1132" s="35"/>
      <c r="F1132" s="35"/>
    </row>
    <row r="1133" spans="2:6">
      <c r="B1133" s="35"/>
      <c r="C1133" s="35"/>
      <c r="D1133" s="35"/>
      <c r="E1133" s="35"/>
      <c r="F1133" s="35"/>
    </row>
    <row r="1134" spans="2:6">
      <c r="B1134" s="35"/>
      <c r="C1134" s="35"/>
      <c r="D1134" s="35"/>
      <c r="E1134" s="35"/>
      <c r="F1134" s="35"/>
    </row>
    <row r="1135" spans="2:6">
      <c r="B1135" s="35"/>
      <c r="C1135" s="35"/>
      <c r="D1135" s="35"/>
      <c r="E1135" s="35"/>
      <c r="F1135" s="35"/>
    </row>
    <row r="1136" spans="2:6">
      <c r="B1136" s="35"/>
      <c r="C1136" s="35"/>
      <c r="D1136" s="35"/>
      <c r="E1136" s="35"/>
      <c r="F1136" s="35"/>
    </row>
    <row r="1137" spans="2:6">
      <c r="B1137" s="35"/>
      <c r="C1137" s="35"/>
      <c r="D1137" s="35"/>
      <c r="E1137" s="35"/>
      <c r="F1137" s="35"/>
    </row>
    <row r="1138" spans="2:6">
      <c r="B1138" s="35"/>
      <c r="C1138" s="35"/>
      <c r="D1138" s="35"/>
      <c r="E1138" s="35"/>
      <c r="F1138" s="35"/>
    </row>
    <row r="1139" spans="2:6">
      <c r="B1139" s="35"/>
      <c r="C1139" s="35"/>
      <c r="D1139" s="35"/>
      <c r="E1139" s="35"/>
      <c r="F1139" s="35"/>
    </row>
    <row r="1140" spans="2:6">
      <c r="B1140" s="35"/>
      <c r="C1140" s="35"/>
      <c r="D1140" s="35"/>
      <c r="E1140" s="35"/>
      <c r="F1140" s="35"/>
    </row>
    <row r="1141" spans="2:6">
      <c r="B1141" s="35"/>
      <c r="C1141" s="35"/>
      <c r="D1141" s="35"/>
      <c r="E1141" s="35"/>
      <c r="F1141" s="35"/>
    </row>
    <row r="1142" spans="2:6">
      <c r="B1142" s="35"/>
      <c r="C1142" s="35"/>
      <c r="D1142" s="35"/>
      <c r="E1142" s="35"/>
      <c r="F1142" s="35"/>
    </row>
    <row r="1143" spans="2:6">
      <c r="B1143" s="35"/>
      <c r="C1143" s="35"/>
      <c r="D1143" s="35"/>
      <c r="E1143" s="35"/>
      <c r="F1143" s="35"/>
    </row>
    <row r="1144" spans="2:6">
      <c r="B1144" s="35"/>
      <c r="C1144" s="35"/>
      <c r="D1144" s="35"/>
      <c r="E1144" s="35"/>
      <c r="F1144" s="35"/>
    </row>
    <row r="1145" spans="2:6">
      <c r="B1145" s="35"/>
      <c r="C1145" s="35"/>
      <c r="D1145" s="35"/>
      <c r="E1145" s="35"/>
      <c r="F1145" s="35"/>
    </row>
    <row r="1146" spans="2:6">
      <c r="B1146" s="35"/>
      <c r="C1146" s="35"/>
      <c r="D1146" s="35"/>
      <c r="E1146" s="35"/>
      <c r="F1146" s="35"/>
    </row>
    <row r="1147" spans="2:6">
      <c r="B1147" s="35"/>
      <c r="C1147" s="35"/>
      <c r="D1147" s="35"/>
      <c r="E1147" s="35"/>
      <c r="F1147" s="35"/>
    </row>
    <row r="1148" spans="2:6">
      <c r="B1148" s="35"/>
      <c r="C1148" s="35"/>
      <c r="D1148" s="35"/>
      <c r="E1148" s="35"/>
      <c r="F1148" s="35"/>
    </row>
    <row r="1149" spans="2:6">
      <c r="B1149" s="35"/>
      <c r="C1149" s="35"/>
      <c r="D1149" s="35"/>
      <c r="E1149" s="35"/>
      <c r="F1149" s="35"/>
    </row>
    <row r="1150" spans="2:6">
      <c r="B1150" s="35"/>
      <c r="C1150" s="35"/>
      <c r="D1150" s="35"/>
      <c r="E1150" s="35"/>
      <c r="F1150" s="35"/>
    </row>
    <row r="1151" spans="2:6">
      <c r="B1151" s="35"/>
      <c r="C1151" s="35"/>
      <c r="D1151" s="35"/>
      <c r="E1151" s="35"/>
      <c r="F1151" s="35"/>
    </row>
    <row r="1152" spans="2:6">
      <c r="B1152" s="35"/>
      <c r="C1152" s="35"/>
      <c r="D1152" s="35"/>
      <c r="E1152" s="35"/>
      <c r="F1152" s="35"/>
    </row>
    <row r="1153" spans="2:6">
      <c r="B1153" s="35"/>
      <c r="C1153" s="35"/>
      <c r="D1153" s="35"/>
      <c r="E1153" s="35"/>
      <c r="F1153" s="35"/>
    </row>
    <row r="1154" spans="2:6">
      <c r="B1154" s="35"/>
      <c r="C1154" s="35"/>
      <c r="D1154" s="35"/>
      <c r="E1154" s="35"/>
      <c r="F1154" s="35"/>
    </row>
    <row r="1155" spans="2:6">
      <c r="B1155" s="35"/>
      <c r="C1155" s="35"/>
      <c r="D1155" s="35"/>
      <c r="E1155" s="35"/>
      <c r="F1155" s="35"/>
    </row>
    <row r="1156" spans="2:6">
      <c r="B1156" s="35"/>
      <c r="C1156" s="35"/>
      <c r="D1156" s="35"/>
      <c r="E1156" s="35"/>
      <c r="F1156" s="35"/>
    </row>
    <row r="1157" spans="2:6">
      <c r="B1157" s="35"/>
      <c r="C1157" s="35"/>
      <c r="D1157" s="35"/>
      <c r="E1157" s="35"/>
      <c r="F1157" s="35"/>
    </row>
    <row r="1158" spans="2:6">
      <c r="B1158" s="35"/>
      <c r="C1158" s="35"/>
      <c r="D1158" s="35"/>
      <c r="E1158" s="35"/>
      <c r="F1158" s="35"/>
    </row>
    <row r="1159" spans="2:6">
      <c r="B1159" s="35"/>
      <c r="C1159" s="35"/>
      <c r="D1159" s="35"/>
      <c r="E1159" s="35"/>
      <c r="F1159" s="35"/>
    </row>
    <row r="1160" spans="2:6">
      <c r="B1160" s="35"/>
      <c r="C1160" s="35"/>
      <c r="D1160" s="35"/>
      <c r="E1160" s="35"/>
      <c r="F1160" s="35"/>
    </row>
    <row r="1161" spans="2:6">
      <c r="B1161" s="35"/>
      <c r="C1161" s="35"/>
      <c r="D1161" s="35"/>
      <c r="E1161" s="35"/>
      <c r="F1161" s="35"/>
    </row>
    <row r="1162" spans="2:6">
      <c r="B1162" s="35"/>
      <c r="C1162" s="35"/>
      <c r="D1162" s="35"/>
      <c r="E1162" s="35"/>
      <c r="F1162" s="35"/>
    </row>
    <row r="1163" spans="2:6">
      <c r="B1163" s="35"/>
      <c r="C1163" s="35"/>
      <c r="D1163" s="35"/>
      <c r="E1163" s="35"/>
      <c r="F1163" s="35"/>
    </row>
    <row r="1164" spans="2:6">
      <c r="B1164" s="35"/>
      <c r="C1164" s="35"/>
      <c r="D1164" s="35"/>
      <c r="E1164" s="35"/>
      <c r="F1164" s="35"/>
    </row>
    <row r="1165" spans="2:6">
      <c r="B1165" s="35"/>
      <c r="C1165" s="35"/>
      <c r="D1165" s="35"/>
      <c r="E1165" s="35"/>
      <c r="F1165" s="35"/>
    </row>
    <row r="1166" spans="2:6">
      <c r="B1166" s="35"/>
      <c r="C1166" s="35"/>
      <c r="D1166" s="35"/>
      <c r="E1166" s="35"/>
      <c r="F1166" s="35"/>
    </row>
    <row r="1167" spans="2:6">
      <c r="B1167" s="35"/>
      <c r="C1167" s="35"/>
      <c r="D1167" s="35"/>
      <c r="E1167" s="35"/>
      <c r="F1167" s="35"/>
    </row>
    <row r="1168" spans="2:6">
      <c r="B1168" s="35"/>
      <c r="C1168" s="35"/>
      <c r="D1168" s="35"/>
      <c r="E1168" s="35"/>
      <c r="F1168" s="35"/>
    </row>
    <row r="1169" spans="2:6">
      <c r="B1169" s="35"/>
      <c r="C1169" s="35"/>
      <c r="D1169" s="35"/>
      <c r="E1169" s="35"/>
      <c r="F1169" s="35"/>
    </row>
    <row r="1170" spans="2:6">
      <c r="B1170" s="35"/>
      <c r="C1170" s="35"/>
      <c r="D1170" s="35"/>
      <c r="E1170" s="35"/>
      <c r="F1170" s="35"/>
    </row>
    <row r="1171" spans="2:6">
      <c r="B1171" s="35"/>
      <c r="C1171" s="35"/>
      <c r="D1171" s="35"/>
      <c r="E1171" s="35"/>
      <c r="F1171" s="35"/>
    </row>
    <row r="1172" spans="2:6">
      <c r="B1172" s="35"/>
      <c r="C1172" s="35"/>
      <c r="D1172" s="35"/>
      <c r="E1172" s="35"/>
      <c r="F1172" s="35"/>
    </row>
    <row r="1173" spans="2:6">
      <c r="B1173" s="35"/>
      <c r="C1173" s="35"/>
      <c r="D1173" s="35"/>
      <c r="E1173" s="35"/>
      <c r="F1173" s="35"/>
    </row>
    <row r="1174" spans="2:6">
      <c r="B1174" s="35"/>
      <c r="C1174" s="35"/>
      <c r="D1174" s="35"/>
      <c r="E1174" s="35"/>
      <c r="F1174" s="35"/>
    </row>
    <row r="1175" spans="2:6">
      <c r="B1175" s="35"/>
      <c r="C1175" s="35"/>
      <c r="D1175" s="35"/>
      <c r="E1175" s="35"/>
      <c r="F1175" s="35"/>
    </row>
    <row r="1176" spans="2:6">
      <c r="B1176" s="35"/>
      <c r="C1176" s="35"/>
      <c r="D1176" s="35"/>
      <c r="E1176" s="35"/>
      <c r="F1176" s="35"/>
    </row>
    <row r="1177" spans="2:6">
      <c r="B1177" s="35"/>
      <c r="C1177" s="35"/>
      <c r="D1177" s="35"/>
      <c r="E1177" s="35"/>
      <c r="F1177" s="35"/>
    </row>
    <row r="1178" spans="2:6">
      <c r="B1178" s="35"/>
      <c r="C1178" s="35"/>
      <c r="D1178" s="35"/>
      <c r="E1178" s="35"/>
      <c r="F1178" s="35"/>
    </row>
    <row r="1179" spans="2:6">
      <c r="B1179" s="35"/>
      <c r="C1179" s="35"/>
      <c r="D1179" s="35"/>
      <c r="E1179" s="35"/>
      <c r="F1179" s="35"/>
    </row>
    <row r="1180" spans="2:6">
      <c r="B1180" s="35"/>
      <c r="C1180" s="35"/>
      <c r="D1180" s="35"/>
      <c r="E1180" s="35"/>
      <c r="F1180" s="35"/>
    </row>
    <row r="1181" spans="2:6">
      <c r="B1181" s="35"/>
      <c r="C1181" s="35"/>
      <c r="D1181" s="35"/>
      <c r="E1181" s="35"/>
      <c r="F1181" s="35"/>
    </row>
    <row r="1182" spans="2:6">
      <c r="B1182" s="35"/>
      <c r="C1182" s="35"/>
      <c r="D1182" s="35"/>
      <c r="E1182" s="35"/>
      <c r="F1182" s="35"/>
    </row>
    <row r="1183" spans="2:6">
      <c r="B1183" s="35"/>
      <c r="C1183" s="35"/>
      <c r="D1183" s="35"/>
      <c r="E1183" s="35"/>
      <c r="F1183" s="35"/>
    </row>
    <row r="1184" spans="2:6">
      <c r="B1184" s="35"/>
      <c r="C1184" s="35"/>
      <c r="D1184" s="35"/>
      <c r="E1184" s="35"/>
      <c r="F1184" s="35"/>
    </row>
    <row r="1185" spans="2:6">
      <c r="B1185" s="35"/>
      <c r="C1185" s="35"/>
      <c r="D1185" s="35"/>
      <c r="E1185" s="35"/>
      <c r="F1185" s="35"/>
    </row>
    <row r="1186" spans="2:6">
      <c r="B1186" s="35"/>
      <c r="C1186" s="35"/>
      <c r="D1186" s="35"/>
      <c r="E1186" s="35"/>
      <c r="F1186" s="35"/>
    </row>
    <row r="1187" spans="2:6">
      <c r="B1187" s="35"/>
      <c r="C1187" s="35"/>
      <c r="D1187" s="35"/>
      <c r="E1187" s="35"/>
      <c r="F1187" s="35"/>
    </row>
    <row r="1188" spans="2:6">
      <c r="B1188" s="35"/>
      <c r="C1188" s="35"/>
      <c r="D1188" s="35"/>
      <c r="E1188" s="35"/>
      <c r="F1188" s="35"/>
    </row>
    <row r="1189" spans="2:6">
      <c r="B1189" s="35"/>
      <c r="C1189" s="35"/>
      <c r="D1189" s="35"/>
      <c r="E1189" s="35"/>
      <c r="F1189" s="35"/>
    </row>
    <row r="1190" spans="2:6">
      <c r="B1190" s="35"/>
      <c r="C1190" s="35"/>
      <c r="D1190" s="35"/>
      <c r="E1190" s="35"/>
      <c r="F1190" s="35"/>
    </row>
    <row r="1191" spans="2:6">
      <c r="B1191" s="35"/>
      <c r="C1191" s="35"/>
      <c r="D1191" s="35"/>
      <c r="E1191" s="35"/>
      <c r="F1191" s="35"/>
    </row>
    <row r="1192" spans="2:6">
      <c r="B1192" s="35"/>
      <c r="C1192" s="35"/>
      <c r="D1192" s="35"/>
      <c r="E1192" s="35"/>
      <c r="F1192" s="35"/>
    </row>
    <row r="1193" spans="2:6">
      <c r="B1193" s="35"/>
      <c r="C1193" s="35"/>
      <c r="D1193" s="35"/>
      <c r="E1193" s="35"/>
      <c r="F1193" s="35"/>
    </row>
    <row r="1194" spans="2:6">
      <c r="B1194" s="35"/>
      <c r="C1194" s="35"/>
      <c r="D1194" s="35"/>
      <c r="E1194" s="35"/>
      <c r="F1194" s="35"/>
    </row>
    <row r="1195" spans="2:6">
      <c r="B1195" s="35"/>
      <c r="C1195" s="35"/>
      <c r="D1195" s="35"/>
      <c r="E1195" s="35"/>
      <c r="F1195" s="35"/>
    </row>
    <row r="1196" spans="2:6">
      <c r="B1196" s="35"/>
      <c r="C1196" s="35"/>
      <c r="D1196" s="35"/>
      <c r="E1196" s="35"/>
      <c r="F1196" s="35"/>
    </row>
    <row r="1197" spans="2:6">
      <c r="B1197" s="35"/>
      <c r="C1197" s="35"/>
      <c r="D1197" s="35"/>
      <c r="E1197" s="35"/>
      <c r="F1197" s="35"/>
    </row>
    <row r="1198" spans="2:6">
      <c r="B1198" s="35"/>
      <c r="C1198" s="35"/>
      <c r="D1198" s="35"/>
      <c r="E1198" s="35"/>
      <c r="F1198" s="35"/>
    </row>
    <row r="1199" spans="2:6">
      <c r="B1199" s="35"/>
      <c r="C1199" s="35"/>
      <c r="D1199" s="35"/>
      <c r="E1199" s="35"/>
      <c r="F1199" s="35"/>
    </row>
    <row r="1200" spans="2:6">
      <c r="B1200" s="35"/>
      <c r="C1200" s="35"/>
      <c r="D1200" s="35"/>
      <c r="E1200" s="35"/>
      <c r="F1200" s="35"/>
    </row>
    <row r="1201" spans="2:6">
      <c r="B1201" s="35"/>
      <c r="C1201" s="35"/>
      <c r="D1201" s="35"/>
      <c r="E1201" s="35"/>
      <c r="F1201" s="35"/>
    </row>
    <row r="1202" spans="2:6">
      <c r="B1202" s="35"/>
      <c r="C1202" s="35"/>
      <c r="D1202" s="35"/>
      <c r="E1202" s="35"/>
      <c r="F1202" s="35"/>
    </row>
  </sheetData>
  <sortState ref="A11:N385">
    <sortCondition ref="N11"/>
  </sortState>
  <mergeCells count="6">
    <mergeCell ref="A1028:C1028"/>
    <mergeCell ref="A391:F391"/>
    <mergeCell ref="A428:D428"/>
    <mergeCell ref="A434:C434"/>
    <mergeCell ref="A985:F985"/>
    <mergeCell ref="A1022:D1022"/>
  </mergeCells>
  <conditionalFormatting sqref="G422:I426">
    <cfRule type="cellIs" dxfId="1" priority="1" operator="equal">
      <formula>"Region 1"</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QR Questions_Responses</vt:lpstr>
      <vt:lpstr>Sheet6</vt:lpstr>
      <vt:lpstr>Sheet7</vt:lpstr>
      <vt:lpstr>DATA</vt:lpstr>
      <vt:lpstr>Graphs_Charts</vt:lpstr>
      <vt:lpstr>Sorted Data</vt:lpstr>
      <vt:lpstr>'Sorted Data'!Print_Titles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jnr</cp:lastModifiedBy>
  <cp:lastPrinted>2019-05-18T00:00:43Z</cp:lastPrinted>
  <dcterms:created xsi:type="dcterms:W3CDTF">2015-06-05T20:00:57Z</dcterms:created>
  <dcterms:modified xsi:type="dcterms:W3CDTF">2019-05-22T03:21:14Z</dcterms:modified>
</cp:coreProperties>
</file>